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05" yWindow="1905" windowWidth="20730" windowHeight="11760" tabRatio="500" activeTab="0"/>
  </bookViews>
  <sheets>
    <sheet name="Sep52-Feb53.csv" sheetId="1" r:id="rId1"/>
  </sheets>
  <definedNames/>
  <calcPr fullCalcOnLoad="1"/>
</workbook>
</file>

<file path=xl/sharedStrings.xml><?xml version="1.0" encoding="utf-8"?>
<sst xmlns="http://schemas.openxmlformats.org/spreadsheetml/2006/main" count="2441" uniqueCount="1479">
  <si>
    <t>[Shrewsbury Town versus Swindon Town]</t>
  </si>
  <si>
    <t>Tref Amwythig yn erbyn Tref Swindon.</t>
  </si>
  <si>
    <t>gch03983</t>
  </si>
  <si>
    <t>gch03984</t>
  </si>
  <si>
    <t>gch03985</t>
  </si>
  <si>
    <t>vtls003368926</t>
  </si>
  <si>
    <t>[Oswestry Scouts and Guides]</t>
  </si>
  <si>
    <t>Geidiaid a Scowtiaid Croesoswallt.</t>
  </si>
  <si>
    <t>gch03986</t>
  </si>
  <si>
    <t>gch03987</t>
  </si>
  <si>
    <t>gch03988</t>
  </si>
  <si>
    <t>vtls003368928</t>
  </si>
  <si>
    <t>[Ploughing Match at Builth Wells]</t>
  </si>
  <si>
    <t>Cystadleuaeth aredig yn Llanfair-ym-Muallt.</t>
  </si>
  <si>
    <t>gch03990</t>
  </si>
  <si>
    <t>gch03991</t>
  </si>
  <si>
    <t>gch03992</t>
  </si>
  <si>
    <t>gch03993</t>
  </si>
  <si>
    <t>vtls003416194</t>
  </si>
  <si>
    <t>[Boys fishing]</t>
  </si>
  <si>
    <t>[Bechgyn yn pysgota].</t>
  </si>
  <si>
    <t>Unknown date format ca. 1952.</t>
  </si>
  <si>
    <t>gch03664</t>
  </si>
  <si>
    <t>gch03924</t>
  </si>
  <si>
    <t>gch03925</t>
  </si>
  <si>
    <t>gch03926</t>
  </si>
  <si>
    <t>gch03927</t>
  </si>
  <si>
    <t>gch03928</t>
  </si>
  <si>
    <t>vtls003368896</t>
  </si>
  <si>
    <t>[Shrewsbury versus Colchester]</t>
  </si>
  <si>
    <t>Yr Amwythig yn erbyn Colchester.</t>
  </si>
  <si>
    <t>gch03929</t>
  </si>
  <si>
    <t>gch03930</t>
  </si>
  <si>
    <t>gch03931</t>
  </si>
  <si>
    <t>gch03932</t>
  </si>
  <si>
    <t>vtls003368897</t>
  </si>
  <si>
    <t>[A performance of The Pirates of Penzance" by Llandrindod Wells County School]"</t>
  </si>
  <si>
    <t>Perfformiad o The Pirates of Penzance" gan Ysgol Sir Llandrindod."</t>
  </si>
  <si>
    <t>gch03933</t>
  </si>
  <si>
    <t>gch03934</t>
  </si>
  <si>
    <t>gch03935</t>
  </si>
  <si>
    <t>gch03936</t>
  </si>
  <si>
    <t>gch03937</t>
  </si>
  <si>
    <t>gch03938</t>
  </si>
  <si>
    <t>gch03939</t>
  </si>
  <si>
    <t>gch03940</t>
  </si>
  <si>
    <t>gch03941</t>
  </si>
  <si>
    <t>gch03942</t>
  </si>
  <si>
    <t>vtls003368898</t>
  </si>
  <si>
    <t>[Snowbound in the hills]</t>
  </si>
  <si>
    <t>Eira ar y mynyddoedd.</t>
  </si>
  <si>
    <t>gch03943</t>
  </si>
  <si>
    <t>gch03944</t>
  </si>
  <si>
    <t>gch03945</t>
  </si>
  <si>
    <t>vtls003368899</t>
  </si>
  <si>
    <t>[Salop's second Press Ball]</t>
  </si>
  <si>
    <t>Ail Ddawns Y Wasg Sir Awythig.</t>
  </si>
  <si>
    <t>gch03946</t>
  </si>
  <si>
    <t>gch03947</t>
  </si>
  <si>
    <t>gch03948</t>
  </si>
  <si>
    <t>gch03949</t>
  </si>
  <si>
    <t>gch03950</t>
  </si>
  <si>
    <t>gch03951</t>
  </si>
  <si>
    <t>gch03952</t>
  </si>
  <si>
    <t>gch03953</t>
  </si>
  <si>
    <t>gch03954</t>
  </si>
  <si>
    <t>gch03955</t>
  </si>
  <si>
    <t>gch03956</t>
  </si>
  <si>
    <t>gch03957</t>
  </si>
  <si>
    <t>gch03958</t>
  </si>
  <si>
    <t>gch03959</t>
  </si>
  <si>
    <t>gch03960</t>
  </si>
  <si>
    <t>gch03961</t>
  </si>
  <si>
    <t>vtls003368900</t>
  </si>
  <si>
    <t>[The orchestra of Dr Williams' School, Dolgellau]</t>
  </si>
  <si>
    <t>Cerddorfa Ysgol Dr Williams, Dolgellau.</t>
  </si>
  <si>
    <t>gch03962</t>
  </si>
  <si>
    <t>vtls003368901</t>
  </si>
  <si>
    <t>[Dolgellau Secondary School Rugby Teams]</t>
  </si>
  <si>
    <t>Timau rygbi Ysgol Uwchradd Dolgellau.</t>
  </si>
  <si>
    <t>gch03963</t>
  </si>
  <si>
    <t>gch03964</t>
  </si>
  <si>
    <t>vtls003368902</t>
  </si>
  <si>
    <t>[Knighton Schools]</t>
  </si>
  <si>
    <t>Ysgolion Trefyclo.</t>
  </si>
  <si>
    <t>gch03966</t>
  </si>
  <si>
    <t>gch03967</t>
  </si>
  <si>
    <t>gch03968</t>
  </si>
  <si>
    <t>gch03969</t>
  </si>
  <si>
    <t>gch03970</t>
  </si>
  <si>
    <t>gch03974</t>
  </si>
  <si>
    <t>vtls003368903</t>
  </si>
  <si>
    <t>[Melverley Farmers Annual Dinner]</t>
  </si>
  <si>
    <t>Cinio Blynyddol Ffermwyr Melverley.</t>
  </si>
  <si>
    <t>gch03971</t>
  </si>
  <si>
    <t>gch03972</t>
  </si>
  <si>
    <t>vtls003368904</t>
  </si>
  <si>
    <t>[Glyndyfrdwy Primary School]</t>
  </si>
  <si>
    <t>Ysgol Gynradd Glyndyrydwy.</t>
  </si>
  <si>
    <t>gch03973</t>
  </si>
  <si>
    <t>vtls003368923</t>
  </si>
  <si>
    <t>[Car crash on the Whittington-Ellesmere road near Halston]</t>
  </si>
  <si>
    <t>Damwain car ar y ffordd Whittington-Ellesmere gerllaw Halston.</t>
  </si>
  <si>
    <t>gch03980</t>
  </si>
  <si>
    <t>vtls003368924</t>
  </si>
  <si>
    <t>[Shropshire Fire Brigade Quiz]</t>
  </si>
  <si>
    <t>Cwis Brig√¢d D√¢n Sir Amwythig.</t>
  </si>
  <si>
    <t>gch03981</t>
  </si>
  <si>
    <t>gch03982</t>
  </si>
  <si>
    <t>vtls003368925</t>
  </si>
  <si>
    <t>[Plays performed by the children of Llanrhaeadr-ym-Mochnant]</t>
  </si>
  <si>
    <t>Dram√¢u a berfformiwyd gan blant Llanrhaeadr-ym-Mochnant.</t>
  </si>
  <si>
    <t>gch03857</t>
  </si>
  <si>
    <t>gch03858</t>
  </si>
  <si>
    <t>gch03859</t>
  </si>
  <si>
    <t>vtls003368868</t>
  </si>
  <si>
    <t>[Unknown wedding]</t>
  </si>
  <si>
    <t>Priodas anhysbys.</t>
  </si>
  <si>
    <t>gch03860</t>
  </si>
  <si>
    <t>vtls003368869</t>
  </si>
  <si>
    <t>[A Corris wedding]</t>
  </si>
  <si>
    <t>Priodas yng Nghorris.</t>
  </si>
  <si>
    <t>gch03861</t>
  </si>
  <si>
    <t>vtls003368871</t>
  </si>
  <si>
    <t>[Shrewsbury Town versus Southend]</t>
  </si>
  <si>
    <t>Tref Amwythig yn erbyn Southend.</t>
  </si>
  <si>
    <t>gch03862</t>
  </si>
  <si>
    <t>gch03863</t>
  </si>
  <si>
    <t>gch03864</t>
  </si>
  <si>
    <t>gch03865</t>
  </si>
  <si>
    <t>vtls003368872</t>
  </si>
  <si>
    <t>[People in Clwyd and Montgomeryshire refuse to pay their radio licences because of poor reception]</t>
  </si>
  <si>
    <t>Streic gwrthod talu trwydded radio am fod y derbyniad mor wael yng Nghlwyd a Maldwyn.</t>
  </si>
  <si>
    <t>gch03866</t>
  </si>
  <si>
    <t>gch03867</t>
  </si>
  <si>
    <t>gch03868</t>
  </si>
  <si>
    <t>vtls003368873</t>
  </si>
  <si>
    <t>[Nativity Pageant at Bryncrug, Tywyn]</t>
  </si>
  <si>
    <t>Pasiant Stori'r Geni ym Mryncrug, Tywyn.</t>
  </si>
  <si>
    <t>gch03869</t>
  </si>
  <si>
    <t>gch03870</t>
  </si>
  <si>
    <t>gch03871</t>
  </si>
  <si>
    <t>gch03872</t>
  </si>
  <si>
    <t>gch03873</t>
  </si>
  <si>
    <t>gch03874</t>
  </si>
  <si>
    <t>gch03875</t>
  </si>
  <si>
    <t>gch03877</t>
  </si>
  <si>
    <t>gch03878</t>
  </si>
  <si>
    <t>gch03879</t>
  </si>
  <si>
    <t>gch03880</t>
  </si>
  <si>
    <t>gch03881</t>
  </si>
  <si>
    <t>gch03882</t>
  </si>
  <si>
    <t>gch03883</t>
  </si>
  <si>
    <t>gch03884</t>
  </si>
  <si>
    <t>gch03885</t>
  </si>
  <si>
    <t>vtls003368891</t>
  </si>
  <si>
    <t>[The new homestead of a smallholding in Walford]</t>
  </si>
  <si>
    <t>Trigfan newydd tyddyn yn Walford.</t>
  </si>
  <si>
    <t>gch03900</t>
  </si>
  <si>
    <t>gch03901</t>
  </si>
  <si>
    <t>gch03902</t>
  </si>
  <si>
    <t>gch03903</t>
  </si>
  <si>
    <t>gch03904</t>
  </si>
  <si>
    <t>gch03905</t>
  </si>
  <si>
    <t>gch03906</t>
  </si>
  <si>
    <t>gch03907</t>
  </si>
  <si>
    <t>gch03908</t>
  </si>
  <si>
    <t>gch03909</t>
  </si>
  <si>
    <t>gch03910</t>
  </si>
  <si>
    <t>gch03911</t>
  </si>
  <si>
    <t>gch03912</t>
  </si>
  <si>
    <t>gch03913</t>
  </si>
  <si>
    <t>gch03914</t>
  </si>
  <si>
    <t>gch03915</t>
  </si>
  <si>
    <t>gch03916</t>
  </si>
  <si>
    <t>vtls003368892</t>
  </si>
  <si>
    <t>[Merionethshire County Council]</t>
  </si>
  <si>
    <t>Cyngor Sir Meirionydd.</t>
  </si>
  <si>
    <t>gch03917</t>
  </si>
  <si>
    <t>vtls003368893</t>
  </si>
  <si>
    <t>[Whitchurch British Legion Children's Christmas Party]</t>
  </si>
  <si>
    <t>Parti Nadolig plant Lleng Brydeinig Whitchurch.</t>
  </si>
  <si>
    <t>gch03918</t>
  </si>
  <si>
    <t>vtls003368894</t>
  </si>
  <si>
    <t>[A shepherds' course at Attingham]</t>
  </si>
  <si>
    <t>Cwrs bugeiliaid yn Attingham.</t>
  </si>
  <si>
    <t>gch03919</t>
  </si>
  <si>
    <t>gch03920</t>
  </si>
  <si>
    <t>gch03921</t>
  </si>
  <si>
    <t>gch03922</t>
  </si>
  <si>
    <t>vtls003368895</t>
  </si>
  <si>
    <t>['Noson Lawen' Concert at Lleweni Uchaf, Bodfari]</t>
  </si>
  <si>
    <t>Noson Lawen yn Lleweni Uchaf, Bodfari.</t>
  </si>
  <si>
    <t>gch03923</t>
  </si>
  <si>
    <t>gch03809</t>
  </si>
  <si>
    <t>vtls003368857</t>
  </si>
  <si>
    <t>[A performance of Dick Whittington" at Chirk]"</t>
  </si>
  <si>
    <t>Perfformiad o Dick Whittington" yn y Waun."</t>
  </si>
  <si>
    <t>gch03810</t>
  </si>
  <si>
    <t>gch03811</t>
  </si>
  <si>
    <t>gch03812</t>
  </si>
  <si>
    <t>gch03813</t>
  </si>
  <si>
    <t>gch03814</t>
  </si>
  <si>
    <t>gch03815</t>
  </si>
  <si>
    <t>vtls003368858</t>
  </si>
  <si>
    <t>[Chesterfield v Shrewsbury Town]</t>
  </si>
  <si>
    <t>Chesterfield yn erbyn Tref Amwythig.</t>
  </si>
  <si>
    <t>gch03816</t>
  </si>
  <si>
    <t>gch03817</t>
  </si>
  <si>
    <t>gch03818</t>
  </si>
  <si>
    <t>vtls003368859</t>
  </si>
  <si>
    <t>[Wedding of Betty Hochenhull to Gordon Whittingham]</t>
  </si>
  <si>
    <t>Priodas Betty Hochenhull a Gordon Whittingham.</t>
  </si>
  <si>
    <t>gch03819</t>
  </si>
  <si>
    <t>gch03820</t>
  </si>
  <si>
    <t>gch03821</t>
  </si>
  <si>
    <t>gch03822</t>
  </si>
  <si>
    <t>gch03823</t>
  </si>
  <si>
    <t>vtls003368860</t>
  </si>
  <si>
    <t>[Jachery/Howle wedding at Whitchurch]</t>
  </si>
  <si>
    <t>Priodas Jachery/Howle yn Whitchurch.</t>
  </si>
  <si>
    <t>gch03825</t>
  </si>
  <si>
    <t>gch03826</t>
  </si>
  <si>
    <t>vtls003368861</t>
  </si>
  <si>
    <t>[Oswestry Town versus Pwllheli]</t>
  </si>
  <si>
    <t>G√™m b√™l-droed Tref Croesoswallt yn erbyn Pwllheli.</t>
  </si>
  <si>
    <t>gch03828</t>
  </si>
  <si>
    <t>gch03829</t>
  </si>
  <si>
    <t>gch03830</t>
  </si>
  <si>
    <t>vtls003368862</t>
  </si>
  <si>
    <t>[Nativity Play given by the Preparatory Department of Oswestry School]</t>
  </si>
  <si>
    <t>Drama'r Geni gan Adran Paratoadol Ysgol Croesoswallt.</t>
  </si>
  <si>
    <t>gch03831</t>
  </si>
  <si>
    <t>vtls003368863</t>
  </si>
  <si>
    <t>[Cwmdauddwr Church]</t>
  </si>
  <si>
    <t>Eglwys Cwmdauddwr.</t>
  </si>
  <si>
    <t>gch03832</t>
  </si>
  <si>
    <t>gch03833</t>
  </si>
  <si>
    <t>gch03834</t>
  </si>
  <si>
    <t>vtls003368864</t>
  </si>
  <si>
    <t>[A play performed at Woodside School, Oswestry]</t>
  </si>
  <si>
    <t>Drama a berfformiwyd yn Ysgol Woodside, Croesoswallt.</t>
  </si>
  <si>
    <t>gch03835</t>
  </si>
  <si>
    <t>vtls003368865</t>
  </si>
  <si>
    <t>[Capt G L Bennett-Evans, Manod, Llangurig, at the fertilizer demonstration he had arranged]</t>
  </si>
  <si>
    <t>Capten G L Bennett-Evans, Manod, Llangurig, yn yr arddangosiad gwrtaith yr oedd wedi ei drefnu.</t>
  </si>
  <si>
    <t>gch03836</t>
  </si>
  <si>
    <t>gch03837</t>
  </si>
  <si>
    <t>gch03838</t>
  </si>
  <si>
    <t>gch03839</t>
  </si>
  <si>
    <t>gch03840</t>
  </si>
  <si>
    <t>gch03841</t>
  </si>
  <si>
    <t>gch03842</t>
  </si>
  <si>
    <t>gch03843</t>
  </si>
  <si>
    <t>gch03844</t>
  </si>
  <si>
    <t>gch03845</t>
  </si>
  <si>
    <t>gch03846</t>
  </si>
  <si>
    <t>gch03848</t>
  </si>
  <si>
    <t>gch03849</t>
  </si>
  <si>
    <t>gch03850</t>
  </si>
  <si>
    <t>gch03851</t>
  </si>
  <si>
    <t>gch03852</t>
  </si>
  <si>
    <t>gch03853</t>
  </si>
  <si>
    <t>vtls003368866</t>
  </si>
  <si>
    <t>[Christmas Festivities at Aston Hall]</t>
  </si>
  <si>
    <t>Miri'r Nadolig yn Neuadd Aston.</t>
  </si>
  <si>
    <t>gch03854</t>
  </si>
  <si>
    <t>gch03855</t>
  </si>
  <si>
    <t>gch03856</t>
  </si>
  <si>
    <t>vtls003368867</t>
  </si>
  <si>
    <t>[Shrewsbury and District Bowling League's Social Evening]</t>
  </si>
  <si>
    <t>Noson Gymdeithasol Cynghrair Bowlio Yr Amwythig a'r Cylch.</t>
  </si>
  <si>
    <t>gch03754</t>
  </si>
  <si>
    <t>gch03755</t>
  </si>
  <si>
    <t>vtls003368845</t>
  </si>
  <si>
    <t>[Father Christmas at the Shrewsbury Royal Infirmary]</t>
  </si>
  <si>
    <t>Si√¥n Corn yn Ysbyty Amwythig.</t>
  </si>
  <si>
    <t>gch03756</t>
  </si>
  <si>
    <t>gch03757</t>
  </si>
  <si>
    <t>vtls003368846</t>
  </si>
  <si>
    <t>[Kinnerley Sunday School plays]</t>
  </si>
  <si>
    <t>Dram√¢u Ysgol Sul Kinnerley.</t>
  </si>
  <si>
    <t>gch03758</t>
  </si>
  <si>
    <t>gch03759</t>
  </si>
  <si>
    <t>gch03760</t>
  </si>
  <si>
    <t>vtls003368847</t>
  </si>
  <si>
    <t>[Shrewsbury Town versus Queen's Park Rangers]</t>
  </si>
  <si>
    <t>G√™m b√™l-droed Tref Amwythig yn erbyn Queen's Park Rangers.</t>
  </si>
  <si>
    <t>gch03761</t>
  </si>
  <si>
    <t>gch03762</t>
  </si>
  <si>
    <t>gch03763</t>
  </si>
  <si>
    <t>gch03764</t>
  </si>
  <si>
    <t>gch03765</t>
  </si>
  <si>
    <t>gch03766</t>
  </si>
  <si>
    <t>vtls003368849</t>
  </si>
  <si>
    <t>[Bontddu]</t>
  </si>
  <si>
    <t>gch03768</t>
  </si>
  <si>
    <t>gch03769</t>
  </si>
  <si>
    <t>gch03770</t>
  </si>
  <si>
    <t>vtls003368850</t>
  </si>
  <si>
    <t>[Dolgellau activities]</t>
  </si>
  <si>
    <t>Gweithgareddau yn Nolgellau.</t>
  </si>
  <si>
    <t>gch03771</t>
  </si>
  <si>
    <t>gch03772</t>
  </si>
  <si>
    <t>gch03773</t>
  </si>
  <si>
    <t>gch03774</t>
  </si>
  <si>
    <t>vtls003368851</t>
  </si>
  <si>
    <t>[Oswestry Wolf Cubs]</t>
  </si>
  <si>
    <t>Cybiau Sgowt Croesoswallt.</t>
  </si>
  <si>
    <t>gch03775</t>
  </si>
  <si>
    <t>vtls003368852</t>
  </si>
  <si>
    <t>[Kinnerley Amateur Dramatic Society who presented Worms Eye View"]"</t>
  </si>
  <si>
    <t>Cymdeithas Ddrama Amatur Kinnerley a gyflwynodd Worms Eye View"."</t>
  </si>
  <si>
    <t>gch03776</t>
  </si>
  <si>
    <t>vtls003368853</t>
  </si>
  <si>
    <t>[Cast of To Kill a Cat"]"</t>
  </si>
  <si>
    <t>Cast To Kill a Cat"."</t>
  </si>
  <si>
    <t>gch03787</t>
  </si>
  <si>
    <t>vtls003368854</t>
  </si>
  <si>
    <t>[Rhayader Bowling Club with guests of honour]</t>
  </si>
  <si>
    <t>Clwb Bowlio Rhaeadr Gwy gyda gwesteion anrhydeddus.</t>
  </si>
  <si>
    <t>gch03788</t>
  </si>
  <si>
    <t>vtls003368855</t>
  </si>
  <si>
    <t>[Plays presented by the children of Machynlleth County School]</t>
  </si>
  <si>
    <t>Dram√¢u a gyflwynwyd gan blant Ysgol Sir Machynlleth.</t>
  </si>
  <si>
    <t>gch03789</t>
  </si>
  <si>
    <t>gch03790</t>
  </si>
  <si>
    <t>gch03791</t>
  </si>
  <si>
    <t>gch03792</t>
  </si>
  <si>
    <t>gch03793</t>
  </si>
  <si>
    <t>gch03794</t>
  </si>
  <si>
    <t>gch03795</t>
  </si>
  <si>
    <t>vtls003368856</t>
  </si>
  <si>
    <t>[Miss A Councell with her turkeys on her mountain farm near Rhydymain]</t>
  </si>
  <si>
    <t>Miss A Councell a'i thyrcwn ar eifferm fynyddig ger Rhydymain.</t>
  </si>
  <si>
    <t>gch03796</t>
  </si>
  <si>
    <t>gch03797</t>
  </si>
  <si>
    <t>gch03798</t>
  </si>
  <si>
    <t>gch03799</t>
  </si>
  <si>
    <t>gch03800</t>
  </si>
  <si>
    <t>gch03801</t>
  </si>
  <si>
    <t>gch03802</t>
  </si>
  <si>
    <t>gch03803</t>
  </si>
  <si>
    <t>gch03804</t>
  </si>
  <si>
    <t>gch03805</t>
  </si>
  <si>
    <t>gch03806</t>
  </si>
  <si>
    <t>gch03807</t>
  </si>
  <si>
    <t>gch03808</t>
  </si>
  <si>
    <t>[A mountain rescue team]</t>
  </si>
  <si>
    <t>T√Æm achub mynydd.</t>
  </si>
  <si>
    <t>gch03696</t>
  </si>
  <si>
    <t>gch03697</t>
  </si>
  <si>
    <t>gch03698</t>
  </si>
  <si>
    <t>gch03699</t>
  </si>
  <si>
    <t>vtls003368805</t>
  </si>
  <si>
    <t>[Cattle Sale at Builth Wells]</t>
  </si>
  <si>
    <t>Ocsiwn Gwartheg yn Llanfair-ym-Muallt.</t>
  </si>
  <si>
    <t>gch03705</t>
  </si>
  <si>
    <t>vtls003368806</t>
  </si>
  <si>
    <t>[Road block near Rhayader]</t>
  </si>
  <si>
    <t>Ffordd ar gau ger Rhaeadr Gwy.</t>
  </si>
  <si>
    <t>gch03706</t>
  </si>
  <si>
    <t>vtls003368807</t>
  </si>
  <si>
    <t>[Men of the Radnorshire Hills]</t>
  </si>
  <si>
    <t>Dynion bryniau Sir Faesyfed.</t>
  </si>
  <si>
    <t>gch03707</t>
  </si>
  <si>
    <t>gch03708</t>
  </si>
  <si>
    <t>gch03709</t>
  </si>
  <si>
    <t>gch03710</t>
  </si>
  <si>
    <t>vtls003368809</t>
  </si>
  <si>
    <t>[Sorting sheep in the Elan Valley]</t>
  </si>
  <si>
    <t>Didoli defaid yng Nghwm Elan.</t>
  </si>
  <si>
    <t>gch03719</t>
  </si>
  <si>
    <t>vtls003368810</t>
  </si>
  <si>
    <t>[Shrewsbury Remembrance Sunday Service]</t>
  </si>
  <si>
    <t>Gwasanaeth Sul y Cofio yn Yr Amwythig.</t>
  </si>
  <si>
    <t>gch03720</t>
  </si>
  <si>
    <t>gch03721</t>
  </si>
  <si>
    <t>gch03722</t>
  </si>
  <si>
    <t>gch03723</t>
  </si>
  <si>
    <t>gch03724</t>
  </si>
  <si>
    <t>vtls003368836</t>
  </si>
  <si>
    <t>[Dolgellau life]</t>
  </si>
  <si>
    <t>Bywyd yn Nolgellau.</t>
  </si>
  <si>
    <t>gch03725</t>
  </si>
  <si>
    <t>gch03726</t>
  </si>
  <si>
    <t>gch03727</t>
  </si>
  <si>
    <t>gch03728</t>
  </si>
  <si>
    <t>gch03729</t>
  </si>
  <si>
    <t>gch03730</t>
  </si>
  <si>
    <t>gch03731</t>
  </si>
  <si>
    <t>vtls003368838</t>
  </si>
  <si>
    <t>[Standard Bearers Competition at Shrewsbury Castle]</t>
  </si>
  <si>
    <t>Cystadleuaeth Banerwyr yng Nghastell Amwythig.</t>
  </si>
  <si>
    <t>gch03732</t>
  </si>
  <si>
    <t>gch03734</t>
  </si>
  <si>
    <t>vtls003368839</t>
  </si>
  <si>
    <t>[Harlescott Bonfire scene]</t>
  </si>
  <si>
    <t>Coelcerth yn Harlescott.</t>
  </si>
  <si>
    <t>gch03735</t>
  </si>
  <si>
    <t>vtls003368840</t>
  </si>
  <si>
    <t>[Wedding of Betty Pickering to George Ridgeway at St Alkmond's, Shrewsbury]</t>
  </si>
  <si>
    <t>Priodas Betty Pickering a George Ridgeway yn Eglwys St Alkmond, Yr Amwythig.</t>
  </si>
  <si>
    <t>gch03736</t>
  </si>
  <si>
    <t>gch03737</t>
  </si>
  <si>
    <t>gch03738</t>
  </si>
  <si>
    <t>gch03739</t>
  </si>
  <si>
    <t>gch03740</t>
  </si>
  <si>
    <t>vtls003368841</t>
  </si>
  <si>
    <t>[Dinner of James Garages, Church Stretton]</t>
  </si>
  <si>
    <t>Cinio Garej James, Church Stretton.</t>
  </si>
  <si>
    <t>gch03741</t>
  </si>
  <si>
    <t>gch03742</t>
  </si>
  <si>
    <t>gch03743</t>
  </si>
  <si>
    <t>gch03744</t>
  </si>
  <si>
    <t>gch03745</t>
  </si>
  <si>
    <t>vtls003368842</t>
  </si>
  <si>
    <t>[Medals from Hertogenbosch to 53rd (W) Division, giving the freedom of the city in memory of Liberation]</t>
  </si>
  <si>
    <t>Medalau o Hertogenbosch i Adran 53 (W), yn rhoi rhyddid i'r dref mewn coffadwriaeth am ryddhau'r dref.</t>
  </si>
  <si>
    <t>gch03746</t>
  </si>
  <si>
    <t>gch03747</t>
  </si>
  <si>
    <t>gch03748</t>
  </si>
  <si>
    <t>gch03749</t>
  </si>
  <si>
    <t>gch03750</t>
  </si>
  <si>
    <t>gch03751</t>
  </si>
  <si>
    <t>gch03752</t>
  </si>
  <si>
    <t>vtls003368844</t>
  </si>
  <si>
    <t>Llun o engrafiad o ymweliad y Frenhines Fictoria i Wrecsam c 1889.</t>
  </si>
  <si>
    <t>gch03665</t>
  </si>
  <si>
    <t>vtls003368792</t>
  </si>
  <si>
    <t>[Knighton life]</t>
  </si>
  <si>
    <t>Bywyd Trefyclo.</t>
  </si>
  <si>
    <t>gch03666</t>
  </si>
  <si>
    <t>gch03667</t>
  </si>
  <si>
    <t>gch03668</t>
  </si>
  <si>
    <t>gch03669</t>
  </si>
  <si>
    <t>gch03670</t>
  </si>
  <si>
    <t>gch03671</t>
  </si>
  <si>
    <t>vtls003368793</t>
  </si>
  <si>
    <t>[Welshampton Football Queen]</t>
  </si>
  <si>
    <t>Brenhines P√™l-droed Welshampton.</t>
  </si>
  <si>
    <t>gch03672</t>
  </si>
  <si>
    <t>vtls003368794</t>
  </si>
  <si>
    <t>[Rural Wales needs ¬£16,000,000]</t>
  </si>
  <si>
    <t>Mae angen 16,000,000 o bunnoedd ar gefn gwlad Cymru.</t>
  </si>
  <si>
    <t>gch03673</t>
  </si>
  <si>
    <t>gch03674</t>
  </si>
  <si>
    <t>gch03675</t>
  </si>
  <si>
    <t>gch03676</t>
  </si>
  <si>
    <t>gch03677</t>
  </si>
  <si>
    <t>gch03678</t>
  </si>
  <si>
    <t>gch03679</t>
  </si>
  <si>
    <t>gch03680</t>
  </si>
  <si>
    <t>vtls003368795</t>
  </si>
  <si>
    <t>[Cwm Elan dam with floodwater]</t>
  </si>
  <si>
    <t>Argae Cwm Elan a llifddwr.</t>
  </si>
  <si>
    <t>gch03681</t>
  </si>
  <si>
    <t>vtls003368796</t>
  </si>
  <si>
    <t>[Bromyard Club, Ellesmere, when Sidney Thompson visited]</t>
  </si>
  <si>
    <t>Clwb Bromyard, Ellesmere, pan ymwelodd Sidney Thompson.</t>
  </si>
  <si>
    <t>gch03682</t>
  </si>
  <si>
    <t>vtls003368797</t>
  </si>
  <si>
    <t>[Building and opening of the new stage at the Strand Hall, Builth Wells]</t>
  </si>
  <si>
    <t>Adeiladu ac agor y llwyfan newydd yn Neuadd y Strand, Llanfair-ym-Muallt.</t>
  </si>
  <si>
    <t>gch03683</t>
  </si>
  <si>
    <t>gch03684</t>
  </si>
  <si>
    <t>gch03685</t>
  </si>
  <si>
    <t>gch03777</t>
  </si>
  <si>
    <t>gch03778</t>
  </si>
  <si>
    <t>gch03779</t>
  </si>
  <si>
    <t>gch03780</t>
  </si>
  <si>
    <t>gch03781</t>
  </si>
  <si>
    <t>gch03783</t>
  </si>
  <si>
    <t>gch03784</t>
  </si>
  <si>
    <t>gch03785</t>
  </si>
  <si>
    <t>gch03786</t>
  </si>
  <si>
    <t>vtls003368798</t>
  </si>
  <si>
    <t>[Llanfyllin characters]</t>
  </si>
  <si>
    <t>Cymeriadau Llanfyllin.</t>
  </si>
  <si>
    <t>gch03686</t>
  </si>
  <si>
    <t>gch03687</t>
  </si>
  <si>
    <t>gch03688</t>
  </si>
  <si>
    <t>vtls003368799</t>
  </si>
  <si>
    <t>[A performance of Cinderella by Holy Trinity Church, Oswestry]</t>
  </si>
  <si>
    <t>Perfformiad Sinderela gan aelodau Eglwys y Drindod Sanctaidd yng Nghroesoswallt.</t>
  </si>
  <si>
    <t>gch03689</t>
  </si>
  <si>
    <t>vtls003368800</t>
  </si>
  <si>
    <t>[A Christmas Tree made from pipe cleaners]</t>
  </si>
  <si>
    <t>Coeden Nadolig a wnaethpwyd gyda glanhawyr pibell.</t>
  </si>
  <si>
    <t>gch03690</t>
  </si>
  <si>
    <t>vtls003368801</t>
  </si>
  <si>
    <t>[A Service of Remembrance held at Maesbury]</t>
  </si>
  <si>
    <t>Gwasanaeth Coffa ym Maesbury.</t>
  </si>
  <si>
    <t>gch03691</t>
  </si>
  <si>
    <t>gch03692</t>
  </si>
  <si>
    <t>vtls003368802</t>
  </si>
  <si>
    <t>[Football match between Shrewsbury Town and Leyton Orient]</t>
  </si>
  <si>
    <t>G√™m p√™l-droed Tref Amwythig yn erbyn Leyton Orient.</t>
  </si>
  <si>
    <t>gch03693</t>
  </si>
  <si>
    <t>gch03694</t>
  </si>
  <si>
    <t>gch03695</t>
  </si>
  <si>
    <t>vtls003368803</t>
  </si>
  <si>
    <t>[St John's Church, Whitchurch, sale of work and Harvest Supper]</t>
  </si>
  <si>
    <t>Cinio Cynhaeaf ac arwerthiant Eglwys Sant Ioan, Whitchurch.</t>
  </si>
  <si>
    <t>gch03609</t>
  </si>
  <si>
    <t>gch03610</t>
  </si>
  <si>
    <t>vtls003368775</t>
  </si>
  <si>
    <t>[A performance of Worms Eye View"]"</t>
  </si>
  <si>
    <t>Perfformiad o Worms Eye View"."</t>
  </si>
  <si>
    <t>gch03611</t>
  </si>
  <si>
    <t>vtls003368776</t>
  </si>
  <si>
    <t>[Oswestry Development Plan map]</t>
  </si>
  <si>
    <t>Map Cynllun Datblygiad Croesoswallt.</t>
  </si>
  <si>
    <t>gch03612</t>
  </si>
  <si>
    <t>gch03613</t>
  </si>
  <si>
    <t>vtls003368778</t>
  </si>
  <si>
    <t>[Merionethshire Ram Sale]</t>
  </si>
  <si>
    <t>S√™l Meheryn Sir Feirionydd.</t>
  </si>
  <si>
    <t>gch03621</t>
  </si>
  <si>
    <t>gch03622</t>
  </si>
  <si>
    <t>vtls003368779</t>
  </si>
  <si>
    <t>[Doldowlod Wood]</t>
  </si>
  <si>
    <t>Coedwig Doldowlod.</t>
  </si>
  <si>
    <t>gch03624</t>
  </si>
  <si>
    <t>gch03625</t>
  </si>
  <si>
    <t>vtls003368784</t>
  </si>
  <si>
    <t>[Opening of the Claerwen Dam]</t>
  </si>
  <si>
    <t>Agor Argae Claerwen.</t>
  </si>
  <si>
    <t>gch03627</t>
  </si>
  <si>
    <t>gch03628</t>
  </si>
  <si>
    <t>gch03629</t>
  </si>
  <si>
    <t>gch03630</t>
  </si>
  <si>
    <t>gch03631</t>
  </si>
  <si>
    <t>gch03632</t>
  </si>
  <si>
    <t>gch03633</t>
  </si>
  <si>
    <t>gch03634</t>
  </si>
  <si>
    <t>gch03635</t>
  </si>
  <si>
    <t>vtls003368785</t>
  </si>
  <si>
    <t>[Police Constable Tom Pritchard, Newbridge on Wye, with his helmet]</t>
  </si>
  <si>
    <t>Cwnstabl Tom Pritchard, Bontnewydd ar Wy, gyda'i helmed.</t>
  </si>
  <si>
    <t>gch03636</t>
  </si>
  <si>
    <t>gch03637</t>
  </si>
  <si>
    <t>gch03638</t>
  </si>
  <si>
    <t>gch03639</t>
  </si>
  <si>
    <t>gch03640</t>
  </si>
  <si>
    <t>vtls003368786</t>
  </si>
  <si>
    <t>[Wyle Cop and Ditherington B Youth Table Tennis Teams]</t>
  </si>
  <si>
    <t>Timau Tennis Bwrdd Ieuenctid Wyle Cop a Ditherington B.</t>
  </si>
  <si>
    <t>gch03641</t>
  </si>
  <si>
    <t>vtls003368787</t>
  </si>
  <si>
    <t>[Havard Bagby]</t>
  </si>
  <si>
    <t>gch03642</t>
  </si>
  <si>
    <t>gch03643</t>
  </si>
  <si>
    <t>gch03644</t>
  </si>
  <si>
    <t>gch03645</t>
  </si>
  <si>
    <t>gch03646</t>
  </si>
  <si>
    <t>gch03647</t>
  </si>
  <si>
    <t>vtls003368788</t>
  </si>
  <si>
    <t>[The acorn toys]</t>
  </si>
  <si>
    <t>Tegannau M√™s.</t>
  </si>
  <si>
    <t>gch03648</t>
  </si>
  <si>
    <t>gch03649</t>
  </si>
  <si>
    <t>vtls003368789</t>
  </si>
  <si>
    <t>[Plays at Neuadd Idris, Dolgellau]</t>
  </si>
  <si>
    <t>Dram√¢u yn Neuadd Idris, Dolgellau.</t>
  </si>
  <si>
    <t>gch03650</t>
  </si>
  <si>
    <t>gch03651</t>
  </si>
  <si>
    <t>gch03652</t>
  </si>
  <si>
    <t>gch03653</t>
  </si>
  <si>
    <t>gch03654</t>
  </si>
  <si>
    <t>gch03655</t>
  </si>
  <si>
    <t>gch03656</t>
  </si>
  <si>
    <t>gch03658</t>
  </si>
  <si>
    <t>vtls003368790</t>
  </si>
  <si>
    <t>[Chaffing Party at Tymawr, Islawdre, with John P Jones, Rhayader]</t>
  </si>
  <si>
    <t>Gweithgareddau cynheuaf, Tymawr, Islawdre, gyda John P Jones, Rhaeadr Gwy.</t>
  </si>
  <si>
    <t>gch03659</t>
  </si>
  <si>
    <t>gch03660</t>
  </si>
  <si>
    <t>gch03661</t>
  </si>
  <si>
    <t>gch03662</t>
  </si>
  <si>
    <t>gch03663</t>
  </si>
  <si>
    <t>vtls003368791</t>
  </si>
  <si>
    <t>[Picture of an engraving of Queen Victoria's visit to Wrexam, c 1889]</t>
  </si>
  <si>
    <t>Eilwyr Croesoswallt yn erbyn Ellesmere yng Nghwpan Ieuenctid Swydd Amwythig.</t>
  </si>
  <si>
    <t>gch03551</t>
  </si>
  <si>
    <t>gch03552</t>
  </si>
  <si>
    <t>gch03553</t>
  </si>
  <si>
    <t>gch03554</t>
  </si>
  <si>
    <t>vtls003368762</t>
  </si>
  <si>
    <t>[Shrewsbury Town versus Norwich City football match]</t>
  </si>
  <si>
    <t>G√™m p√™l-droed Tref Amwythig yn erbyn Dinas Norwich.</t>
  </si>
  <si>
    <t>gch03555</t>
  </si>
  <si>
    <t>gch03556</t>
  </si>
  <si>
    <t>gch03557</t>
  </si>
  <si>
    <t>gch03558</t>
  </si>
  <si>
    <t>gch03559</t>
  </si>
  <si>
    <t>gch03560</t>
  </si>
  <si>
    <t>gch03561</t>
  </si>
  <si>
    <t>gch03562</t>
  </si>
  <si>
    <t>gch03563</t>
  </si>
  <si>
    <t>gch03564</t>
  </si>
  <si>
    <t>vtls003368763</t>
  </si>
  <si>
    <t>[Aneurin Bevan and his wife Jenny Lee in Corwen]</t>
  </si>
  <si>
    <t>Aneurin Bevan a'i briod Jenny Lee yng Nghorwen.</t>
  </si>
  <si>
    <t>gch03565</t>
  </si>
  <si>
    <t>gch03566</t>
  </si>
  <si>
    <t>gch03567</t>
  </si>
  <si>
    <t>gch03568</t>
  </si>
  <si>
    <t>gch03569</t>
  </si>
  <si>
    <t>gch03570</t>
  </si>
  <si>
    <t>gch03571</t>
  </si>
  <si>
    <t>gch03572</t>
  </si>
  <si>
    <t>vtls003368764</t>
  </si>
  <si>
    <t>[North Wales Football Teams]</t>
  </si>
  <si>
    <t>Timau pel-droed Gogledd Cymru.</t>
  </si>
  <si>
    <t>gch03573</t>
  </si>
  <si>
    <t>gch03574</t>
  </si>
  <si>
    <t>vtls003368765</t>
  </si>
  <si>
    <t>[Quinta School Boys Choir]</t>
  </si>
  <si>
    <t>C√¥r Bechgyn Ysgol Quinta.</t>
  </si>
  <si>
    <t>gch03575</t>
  </si>
  <si>
    <t>vtls003368766</t>
  </si>
  <si>
    <t>[Corwen Congregationalist Eisteddfod]</t>
  </si>
  <si>
    <t>Eisteddfod Annibynwyr Corwen.</t>
  </si>
  <si>
    <t>gch03576</t>
  </si>
  <si>
    <t>gch03577</t>
  </si>
  <si>
    <t>gch03578</t>
  </si>
  <si>
    <t>gch03579</t>
  </si>
  <si>
    <t>gch03580</t>
  </si>
  <si>
    <t>gch03581</t>
  </si>
  <si>
    <t>gch03582</t>
  </si>
  <si>
    <t>gch03583</t>
  </si>
  <si>
    <t>gch03584</t>
  </si>
  <si>
    <t>vtls003368767</t>
  </si>
  <si>
    <t>[Janette's School of Dancing]</t>
  </si>
  <si>
    <t>Ysgol Dawnsio Janette.</t>
  </si>
  <si>
    <t>gch03585</t>
  </si>
  <si>
    <t>vtls003368768</t>
  </si>
  <si>
    <t>[Presentation on the retirement of Canon E Ll Jenkins]</t>
  </si>
  <si>
    <t>Cyflwyniad ar ymddeoliad Canon E Ll Jenkins.</t>
  </si>
  <si>
    <t>gch03586</t>
  </si>
  <si>
    <t>vtls003368769</t>
  </si>
  <si>
    <t>[North-South Trunk Road Mishap]</t>
  </si>
  <si>
    <t>Damwain ar y prif ffordd o'r Gogledd i'r De.</t>
  </si>
  <si>
    <t>gch03587</t>
  </si>
  <si>
    <t>gch03588</t>
  </si>
  <si>
    <t>gch03589</t>
  </si>
  <si>
    <t>gch03590</t>
  </si>
  <si>
    <t>gch03591</t>
  </si>
  <si>
    <t>gch03592</t>
  </si>
  <si>
    <t>vtls003368771</t>
  </si>
  <si>
    <t>[Rhian Evans, Arthog]</t>
  </si>
  <si>
    <t>gch03602</t>
  </si>
  <si>
    <t>gch03603</t>
  </si>
  <si>
    <t>gch03604</t>
  </si>
  <si>
    <t>vtls003368772</t>
  </si>
  <si>
    <t>[Howey schoolchildren with their coat of arms]</t>
  </si>
  <si>
    <t>Plant Ysgol Howey gyda'u harfbais.</t>
  </si>
  <si>
    <t>gch03605</t>
  </si>
  <si>
    <t>vtls003368773</t>
  </si>
  <si>
    <t>[North Wales Cerdd Dant Festival in Bala]</t>
  </si>
  <si>
    <t>G≈µyl Gerdd Dant Gogledd Cymru yn y Bala.</t>
  </si>
  <si>
    <t>gch03606</t>
  </si>
  <si>
    <t>gch03607</t>
  </si>
  <si>
    <t>gch03608</t>
  </si>
  <si>
    <t>vtls003368774</t>
  </si>
  <si>
    <t>LCN/MARC Bib 001</t>
  </si>
  <si>
    <t>Rhif stori/MARC Bib 084 $a</t>
  </si>
  <si>
    <t>Rhif ffell digidol/Vital</t>
  </si>
  <si>
    <t>Hndl/Vital</t>
  </si>
  <si>
    <t>Teitl stori / MARC 245 $a</t>
  </si>
  <si>
    <t>Teitl stori / MARC 242 $a $y</t>
  </si>
  <si>
    <t>vtls003368598</t>
  </si>
  <si>
    <t>[Members of Meirion and Maldwyn Country Landowners Association explore the improvements in land use and agricultural buildings]</t>
  </si>
  <si>
    <t>Aelodau o Gymdeithas Perchnogion Tir Meirion a Maldwyn ar daith i weld gwelliannau tir ac adeiladau amaethyddol.</t>
  </si>
  <si>
    <t>gch03484</t>
  </si>
  <si>
    <t>gch03485</t>
  </si>
  <si>
    <t>gch03486</t>
  </si>
  <si>
    <t>gch03487</t>
  </si>
  <si>
    <t>gch03488</t>
  </si>
  <si>
    <t>gch03489</t>
  </si>
  <si>
    <t>gch03490</t>
  </si>
  <si>
    <t>gch03491</t>
  </si>
  <si>
    <t>gch03492</t>
  </si>
  <si>
    <t>gch03493</t>
  </si>
  <si>
    <t>vtls003368755</t>
  </si>
  <si>
    <t>[New extension to Oswestry Infant School, Middleton Road, Oswestry]</t>
  </si>
  <si>
    <t>Estyniad newydd i Ysgol Gynradd Croesoswallt, Ffordd Middleton, Croesoswallt.</t>
  </si>
  <si>
    <t>gch03510</t>
  </si>
  <si>
    <t>gch03511</t>
  </si>
  <si>
    <t>gch03512</t>
  </si>
  <si>
    <t>gch03513</t>
  </si>
  <si>
    <t>gch03514</t>
  </si>
  <si>
    <t>gch03515</t>
  </si>
  <si>
    <t>gch03516</t>
  </si>
  <si>
    <t>gch03517</t>
  </si>
  <si>
    <t>gch03518</t>
  </si>
  <si>
    <t>gch03519</t>
  </si>
  <si>
    <t>gch03520</t>
  </si>
  <si>
    <t>gch03521</t>
  </si>
  <si>
    <t>gch03522</t>
  </si>
  <si>
    <t>gch03523</t>
  </si>
  <si>
    <t>gch03524</t>
  </si>
  <si>
    <t>gch03525</t>
  </si>
  <si>
    <t>gch03526</t>
  </si>
  <si>
    <t>gch03527</t>
  </si>
  <si>
    <t>vtls003368757</t>
  </si>
  <si>
    <t>[Yockleton F√™te]</t>
  </si>
  <si>
    <t>G≈µyl Yockleton.</t>
  </si>
  <si>
    <t>gch03536</t>
  </si>
  <si>
    <t>gch03537</t>
  </si>
  <si>
    <t>vtls003368758</t>
  </si>
  <si>
    <t>[Oswestry Sheepdog Trials]</t>
  </si>
  <si>
    <t>Treialon C≈µn Defaid yng Nghroesoswallt.</t>
  </si>
  <si>
    <t>gch03538</t>
  </si>
  <si>
    <t>gch03539</t>
  </si>
  <si>
    <t>gch03540</t>
  </si>
  <si>
    <t>gch03541</t>
  </si>
  <si>
    <t>vtls003368759</t>
  </si>
  <si>
    <t>[The Judge's dinner at Dolgellau - David Tudor, the High Sheriff, with his wife and guests]</t>
  </si>
  <si>
    <t>Cinio'r Barnwr yn Nolgellau - David Tudor, yr Uwch Siryf, gyda'i wraig a'i westeion.</t>
  </si>
  <si>
    <t>gch03542</t>
  </si>
  <si>
    <t>vtls003368760</t>
  </si>
  <si>
    <t>[Coventry City v Shrewsbury Town]</t>
  </si>
  <si>
    <t>G√™m b√™l-droed Tref Amwythig yn erbyn Dinas Coventry.</t>
  </si>
  <si>
    <t>gch03543</t>
  </si>
  <si>
    <t>gch03544</t>
  </si>
  <si>
    <t>gch03545</t>
  </si>
  <si>
    <t>gch03546</t>
  </si>
  <si>
    <t>gch03547</t>
  </si>
  <si>
    <t>gch03548</t>
  </si>
  <si>
    <t>gch03549</t>
  </si>
  <si>
    <t>gch03550</t>
  </si>
  <si>
    <t>vtls003368761</t>
  </si>
  <si>
    <t>[Oswestry Reserve v Ellesmere in the Shropshire Junior Cup]</t>
  </si>
  <si>
    <t>Rhif negydd gwreiddiol / Original negative no.</t>
  </si>
  <si>
    <t>Disgrifiad / Description</t>
  </si>
  <si>
    <t>Lle cyhoeddwyd y stori / Where published</t>
  </si>
  <si>
    <t>Tudalen / Page no.</t>
  </si>
  <si>
    <t>Dyddiad cyhoeddi'r stori / Date published</t>
  </si>
  <si>
    <t>Dyddiad a nodir yn y gyfrol / Date in volume</t>
  </si>
  <si>
    <t>Nodiadau eraill / Any other notes</t>
  </si>
  <si>
    <t>GC/C3510</t>
  </si>
  <si>
    <t>GC/C3511</t>
  </si>
  <si>
    <t>GC/C3512</t>
  </si>
  <si>
    <t>GC/C3513</t>
  </si>
  <si>
    <t>GC/C3514</t>
  </si>
  <si>
    <t>GC/C3515</t>
  </si>
  <si>
    <t>GC/C3516</t>
  </si>
  <si>
    <t>GC/C3517</t>
  </si>
  <si>
    <t>GC/C3518</t>
  </si>
  <si>
    <t>GC/C3519</t>
  </si>
  <si>
    <t>GC/C3520</t>
  </si>
  <si>
    <t>GC/C3521</t>
  </si>
  <si>
    <t>GC/C3522</t>
  </si>
  <si>
    <t>GC/C3523</t>
  </si>
  <si>
    <t>GC/C3524</t>
  </si>
  <si>
    <t>GC/C3525</t>
  </si>
  <si>
    <t>GC/C3526</t>
  </si>
  <si>
    <t>GC/C3527</t>
  </si>
  <si>
    <t>Extension to Middleton Rd School Oswestry.</t>
  </si>
  <si>
    <t>Publification not traced.</t>
  </si>
  <si>
    <t>Yochleton Fete.</t>
  </si>
  <si>
    <t>GC/C3536</t>
  </si>
  <si>
    <t>GC/C3537</t>
  </si>
  <si>
    <t>GC/C3538</t>
  </si>
  <si>
    <t>GC/C3539</t>
  </si>
  <si>
    <t>GC/C3540</t>
  </si>
  <si>
    <t>GC/C3541</t>
  </si>
  <si>
    <t>Competitors at the Oswestry Sheepdog Trials on Thursday chat with MR CH Evans of Oswestry who is at the left. They are l-r Mr JB Rowlands, Llanrhaiadr, Mr G Pugh, Bagillt, Mr SM Davies, Llanrhaiadr and Mr JO Evans, Llansilin.</t>
  </si>
  <si>
    <t>Oswestry &amp; Border Counties Advertizer.</t>
  </si>
  <si>
    <t>Woman with pup at the Oswestry Sheep Dog trials.</t>
  </si>
  <si>
    <t>Man with brace.</t>
  </si>
  <si>
    <t>Competitors.</t>
  </si>
  <si>
    <t>GC/C3542</t>
  </si>
  <si>
    <t>Judges Dinner at Dolgellau. David Tudor the High Sheriff with his wife and guests.</t>
  </si>
  <si>
    <t>GC/C3543</t>
  </si>
  <si>
    <t>GC/C3544</t>
  </si>
  <si>
    <t>GC/C3545</t>
  </si>
  <si>
    <t>GC/C3546</t>
  </si>
  <si>
    <t>GC/C3547</t>
  </si>
  <si>
    <t>GC/C3548</t>
  </si>
  <si>
    <t>GC/C3549</t>
  </si>
  <si>
    <t>GC/C3550</t>
  </si>
  <si>
    <t>Coventry v Shrewsbury Town. Result, Coventry 0 Shrewsbury 0.</t>
  </si>
  <si>
    <t>Shrewsbury Chronicle</t>
  </si>
  <si>
    <t>Picture not found in paper, but story on page indicated.</t>
  </si>
  <si>
    <t>GC/C3551</t>
  </si>
  <si>
    <t>GC/C3552</t>
  </si>
  <si>
    <t>GC/C3553</t>
  </si>
  <si>
    <t>GC/C3554</t>
  </si>
  <si>
    <t>The Ellesmere Team.</t>
  </si>
  <si>
    <t>Tomkins eyes follow the ball as it speeds into the net for the first goal of his hat-trick against Ellesmere.</t>
  </si>
  <si>
    <t>Crossman with Oswestry Reserves.</t>
  </si>
  <si>
    <t>The Oswestry Reserve side which defeaed Ellesmere in Saturday's Shropshire Junior Cup match.Players are back row, left to right: F Mudd, R Baker, W Jones, B Martin, R Pritchard, L Champion, J Crossman, L Davies, D Tomkins, G Williams, and A Robinson.</t>
  </si>
  <si>
    <t>GC/C3555</t>
  </si>
  <si>
    <t>GC/C3556</t>
  </si>
  <si>
    <t>GC/C3557</t>
  </si>
  <si>
    <t>GC/C3558</t>
  </si>
  <si>
    <t>GC/C3559</t>
  </si>
  <si>
    <t>GC/C3560</t>
  </si>
  <si>
    <t>GC/C3561</t>
  </si>
  <si>
    <t>GC/C3562</t>
  </si>
  <si>
    <t>GC/C3563</t>
  </si>
  <si>
    <t>GC/C3564</t>
  </si>
  <si>
    <t>Shrewsbury Town v Norwich City. Result, Shrewsbury 1, Norwich 8.</t>
  </si>
  <si>
    <t>GC/C3565</t>
  </si>
  <si>
    <t>GC/C3566</t>
  </si>
  <si>
    <t>GC/C3567</t>
  </si>
  <si>
    <t>GC/C3568</t>
  </si>
  <si>
    <t>GC/C3569</t>
  </si>
  <si>
    <t>GC/C3570</t>
  </si>
  <si>
    <t>GC/C3571</t>
  </si>
  <si>
    <t>GC/C3572</t>
  </si>
  <si>
    <t>Aneurin Bevan a'i briod Jenn Lee, a HT Edwards yn y cefndir yng Nghorwen.</t>
  </si>
  <si>
    <t>TW Jones, aelod seneddol Llafur meirionydd ar y llwyfan yng Nghorwen.</t>
  </si>
  <si>
    <t>Aneurin yn annerch.</t>
  </si>
  <si>
    <t>Camp Bevan - Ond y mae'r wrs gan yr Undebau.</t>
  </si>
  <si>
    <t>Y Cymro</t>
  </si>
  <si>
    <t>GC/C3573</t>
  </si>
  <si>
    <t>Barmouth and Dyffryn Ardudwy Football Club</t>
  </si>
  <si>
    <t>GC/C3574</t>
  </si>
  <si>
    <t>North Wales Police Football Club.</t>
  </si>
  <si>
    <t>GC/C3575</t>
  </si>
  <si>
    <t>Boys of Qunita School, Weston Rhyn, with Mr FG Wright, their conductor. They won the children's choir competition at Corwen Eisteddfod on Saturday.</t>
  </si>
  <si>
    <t>GC/C3576</t>
  </si>
  <si>
    <t>GC/C3577</t>
  </si>
  <si>
    <t>GC/C3578</t>
  </si>
  <si>
    <t>GC/C3579</t>
  </si>
  <si>
    <t>GC/C3580</t>
  </si>
  <si>
    <t>GC/C3581</t>
  </si>
  <si>
    <t>GC/C3582</t>
  </si>
  <si>
    <t>GC/C3583</t>
  </si>
  <si>
    <t>GC/C3584</t>
  </si>
  <si>
    <t>Ennillwyr yn y dosparth iau.</t>
  </si>
  <si>
    <t>Enillwyr yr unawd dan 15, Paul Horan a Mona Griffiths.</t>
  </si>
  <si>
    <t>Un o'r beirniaid TE Rowlands a tri or plant fu'n cystadlu.</t>
  </si>
  <si>
    <t>William Edwards, Rhydymaen beirniad y Cerdd Dant yn trafod gosod y darn gyda tair or merched gan gynnwys Becca Edwards.</t>
  </si>
  <si>
    <t>Brinley Hughes a WE Williams.</t>
  </si>
  <si>
    <t>Cor Adran Corwen.</t>
  </si>
  <si>
    <t>Enillwyr y gysadleuaeth solo dros hanner cant. William Jones, WE Williams, a Richard Beech.</t>
  </si>
  <si>
    <t>Llun arall o William Edwards yn cyngori'r cerdd dantwraig.</t>
  </si>
  <si>
    <t>Y Beirniaid.</t>
  </si>
  <si>
    <t>GC/C3585</t>
  </si>
  <si>
    <t>Janettes school of dancing.</t>
  </si>
  <si>
    <t>GC/C3586</t>
  </si>
  <si>
    <t xml:space="preserve">At the Public Institute, Llanfyllin on Monday 29th Sept. Canon E. Ll. Jenkins and Mrs Jenkins were presented with a cheque and other gifts subscribed to by over 300 families by Mr William Jones, Rhosalwyn. Standing behind is Mrs J. E. M. Dugdale, who presented a hadbag to Mrs Jenkins on behalf of the lady subscribers. </t>
  </si>
  <si>
    <t>GC/C3587</t>
  </si>
  <si>
    <t>GC/C3588</t>
  </si>
  <si>
    <t>GC/C3589</t>
  </si>
  <si>
    <t>GC/C3590</t>
  </si>
  <si>
    <t>GC/C3591</t>
  </si>
  <si>
    <t>GC/C3592</t>
  </si>
  <si>
    <t>A lorry with 6 tons of heavy electrical components was diched near the junction of the Llandrindod and Llaethdu Roads just over the Radnor border at Esgair Draenllwyn.</t>
  </si>
  <si>
    <t>Montgomeryshire Express</t>
  </si>
  <si>
    <t>GC/C3602</t>
  </si>
  <si>
    <t>GC/C3603</t>
  </si>
  <si>
    <t>GC/C3604</t>
  </si>
  <si>
    <t>Rhian Evans, Arthog yn tynnu afalau.</t>
  </si>
  <si>
    <t>GC/C3605</t>
  </si>
  <si>
    <t>Howey schoolchildren and their county Coat of Arms.</t>
  </si>
  <si>
    <t>GC/C3606</t>
  </si>
  <si>
    <t>GC/C3607</t>
  </si>
  <si>
    <t>GC/C3608</t>
  </si>
  <si>
    <t>Gwyl Gerdd Dan Gogledd Cymru yn y Bala</t>
  </si>
  <si>
    <t>Enillwyr yn y dosparth iau.</t>
  </si>
  <si>
    <t>Enillwyd Her Telyn Gwynedd am yr ail dro yn olynol ac i'w chadw gan miss Llio Prydderch Williams, Bangor yng ngystadleuaeth agored canu'r delyn i rai dan 18 oed.</t>
  </si>
  <si>
    <t>GC/C3609</t>
  </si>
  <si>
    <t>GC/C3610</t>
  </si>
  <si>
    <t>Harvest Sale with Boyle O'Neill and RW Tomalin at the rostrum.</t>
  </si>
  <si>
    <t>The crowd at the Harvest Supper.</t>
  </si>
  <si>
    <t>GC/C3611</t>
  </si>
  <si>
    <t>Performance of Worms Eye Vew.</t>
  </si>
  <si>
    <t>GC/C3612</t>
  </si>
  <si>
    <t>GC/C3613</t>
  </si>
  <si>
    <t>Oswestry Programme Map. The twenty year plan for the Development of Oswestry.</t>
  </si>
  <si>
    <t>GC/C3621</t>
  </si>
  <si>
    <t>GC/C3622</t>
  </si>
  <si>
    <t>Tudor Pennant and his ram.</t>
  </si>
  <si>
    <t>Merionethshire Ram Sale: Another ram in the ring.</t>
  </si>
  <si>
    <t>GC/C3624</t>
  </si>
  <si>
    <t>GC/C3625</t>
  </si>
  <si>
    <t>Doldowlod Wood on the road of the Queens Trips.</t>
  </si>
  <si>
    <t>GC/C3627</t>
  </si>
  <si>
    <t>GC/C3628</t>
  </si>
  <si>
    <t>GC/C3629</t>
  </si>
  <si>
    <t>GC/C3630</t>
  </si>
  <si>
    <t>GC/C3631</t>
  </si>
  <si>
    <t>GC/C3632</t>
  </si>
  <si>
    <t>GC/C3633</t>
  </si>
  <si>
    <t>GC/C3634</t>
  </si>
  <si>
    <t>GC/C3635</t>
  </si>
  <si>
    <t>Mr Evan Morgan, chairman of Rhayader RDC who was presented to Her Majesty the Queen.</t>
  </si>
  <si>
    <t>Mr Kinsey Morgan, chairman of the Rhayadr Committee which made the arrangements for the local reception.</t>
  </si>
  <si>
    <t>JG Griffith Jones.</t>
  </si>
  <si>
    <t>Mr and Mrs Gwyn Price, Cwmdeuddwr.</t>
  </si>
  <si>
    <t>Mr Charles Marston of Cwmdauddwr.</t>
  </si>
  <si>
    <t>Birmingham's estate agent at Elan Valley Mr R Ashton.</t>
  </si>
  <si>
    <t>Mr Roy Parry in charge of the electrical installation on the new dam.</t>
  </si>
  <si>
    <t>Mr William Hughes, Rhayadr.</t>
  </si>
  <si>
    <t>Mr Stanley Price, MC, of Rhayadr.</t>
  </si>
  <si>
    <t>GC/C3636</t>
  </si>
  <si>
    <t>GC/C3637</t>
  </si>
  <si>
    <t>GC/C3638</t>
  </si>
  <si>
    <t>GC/C3639</t>
  </si>
  <si>
    <t>GC/C3640</t>
  </si>
  <si>
    <t>Police Constable Tom Pritchard, of Newbridge on Wye, and his helmet</t>
  </si>
  <si>
    <t>Police Constable Tom Pritchard, of Newbridge on Wye</t>
  </si>
  <si>
    <t>Picture not published. Related picture published in the Montgomershire Express: 25.10.1952</t>
  </si>
  <si>
    <t>Wyle Coh and Ditherington B Youth Table Tennis Team.</t>
  </si>
  <si>
    <t>Publication not traced</t>
  </si>
  <si>
    <t>GC/C3641</t>
  </si>
  <si>
    <t>GC/C3642</t>
  </si>
  <si>
    <t>GC/C3643</t>
  </si>
  <si>
    <t>GC/C3644</t>
  </si>
  <si>
    <t>GC/C3645</t>
  </si>
  <si>
    <t>GC/C3646</t>
  </si>
  <si>
    <t>GC/C3647</t>
  </si>
  <si>
    <t>Story of Havard Bagby the Blind Boy. Condover Scouts</t>
  </si>
  <si>
    <t>GC/C3648</t>
  </si>
  <si>
    <t>GC/C3649</t>
  </si>
  <si>
    <t>The Acorn Toys.</t>
  </si>
  <si>
    <t>GC/C3650</t>
  </si>
  <si>
    <t>GC/C3651</t>
  </si>
  <si>
    <t>GC/C3652</t>
  </si>
  <si>
    <t>GC/C3653</t>
  </si>
  <si>
    <t>GC/C3654</t>
  </si>
  <si>
    <t>GC/C3655</t>
  </si>
  <si>
    <t>GC/C3656</t>
  </si>
  <si>
    <t>GC/C3658</t>
  </si>
  <si>
    <t>Plays at Neuadd Idris Dolgellau.</t>
  </si>
  <si>
    <t>GC/C3659</t>
  </si>
  <si>
    <t>GC/C3660</t>
  </si>
  <si>
    <t>GC/C3661</t>
  </si>
  <si>
    <t>GC/C3662</t>
  </si>
  <si>
    <t>GC/C3663</t>
  </si>
  <si>
    <t>Chaffing party at Tymawr, Islawdre with John R Jones, Rhayadr</t>
  </si>
  <si>
    <t>GC/C3664</t>
  </si>
  <si>
    <t>GC/C3665</t>
  </si>
  <si>
    <t>SHREWSBURY RIVER SEVERN &amp; PENGWERNE BOAT CLUB (BELOW PORT HILL BRIDGE). SHREWSBURY SCHOOL AT TOP OF BECK'S FIELDS.</t>
  </si>
  <si>
    <t>Picture of an engraving of Queen Victoria's visit to Wrexham about 1889.</t>
  </si>
  <si>
    <t>GC/C3666</t>
  </si>
  <si>
    <t>GC/C3667</t>
  </si>
  <si>
    <t>GC/C3668</t>
  </si>
  <si>
    <t>GC/C3669</t>
  </si>
  <si>
    <t>GC/C3670</t>
  </si>
  <si>
    <t>GC/C3671</t>
  </si>
  <si>
    <t>Knighton Primary School Choir for a Radio Broadcast.</t>
  </si>
  <si>
    <t>Snow near Knighton in November 1952.</t>
  </si>
  <si>
    <t>Knighton Arts Club Drama. Mary Beaumont, Fredda Lambert, and Jane Walters.</t>
  </si>
  <si>
    <t>Knighton Arts Club Drama. Daphne Felton, Ralph Pugh, and Betty Thomas.</t>
  </si>
  <si>
    <t>Knighton Arts Club Drama. Miss Dyke, Whittal, and Bob Phillips.</t>
  </si>
  <si>
    <t>Knighton Arts Club Drama. Felton, Machine and D. Price.</t>
  </si>
  <si>
    <t>GC/C3672</t>
  </si>
  <si>
    <t>Welshampton Football Queen.</t>
  </si>
  <si>
    <t>GC/C3673</t>
  </si>
  <si>
    <t>GC/C3674</t>
  </si>
  <si>
    <t>GC/C3675</t>
  </si>
  <si>
    <t>GC/C3676</t>
  </si>
  <si>
    <t>GC/C3677</t>
  </si>
  <si>
    <t>GC/C3678</t>
  </si>
  <si>
    <t>GC/C3679</t>
  </si>
  <si>
    <t>GC/C3680</t>
  </si>
  <si>
    <t>Mae Angen £16,000,000 ar gefn gwlad Cymru. Engraifft o hyn yw pentref Llanelltyd ar fin Afon Mawddach yn Sir Feiriodd. (stori).               Miss Owen postfeistres Llanelltyd sydd yn gwerthu'r Cymro bob wythnos.</t>
  </si>
  <si>
    <t>Published picture cropped</t>
  </si>
  <si>
    <t>Picture not published. Related pictures published in Y Cymro: 21/11/1952</t>
  </si>
  <si>
    <t>Picture not published. Related pictures published in Y Cymro: 21/11/1953</t>
  </si>
  <si>
    <t>Picture not published. Related pictures published in Y Cymro: 21/11/1954</t>
  </si>
  <si>
    <t>Picture not published. Related pictures published in Y Cymro: 21/11/1955</t>
  </si>
  <si>
    <t>Picture not published. Related pictures published in Y Cymro: 21/11/1956</t>
  </si>
  <si>
    <t>Mae Angen £16,000,000 ar gefn gwlad Cymru. Engraifft o hyn yw pentref Llanelltyd ar fin Afon Mawddach yn Sir Feiriodd. (stori).            Dod a carthfosiaeth i Lanelltyd.</t>
  </si>
  <si>
    <t>Mae Angen £16,000,000 ar gefn gwlad Cymru. Engraifft o hyn yw pentref Llanelltyd ar fin Afon Mawddach yn Sir Feiriodd. (stori).             Cyngor y plwyf sydd newydd gael ei etholiad cyntaf yn ei hanes.</t>
  </si>
  <si>
    <t>Mae Angen £16,000,000 ar gefn gwlad Cymru. Engraifft o hyn yw pentref Llanelltyd ar fin Afon Mawddach yn Sir Feiriodd. (stori).              Band taro Ysgol Gynradd Llanelltyd.</t>
  </si>
  <si>
    <t>Mae Angen £16,000,000 ar gefn gwlad Cymru. Engraifft o hyn yw pentref Llanelltyd ar fin Afon Mawddach yn Sir Feiriodd. (stori).               Mae cantin newydd ar y ffordd i blant Ysgol Llanelltyd.</t>
  </si>
  <si>
    <t>Mae Angen £16,000,000 ar gefn gwlad Cymru. Engraifft o hyn yw pentref Llanelltyd ar fin Afon Mawddach yn Sir Feiriodd. (stori).               Deunaw o dau a godwyd ar ymyl y Ffordd yn Llanelltyd gyda gwaethwyr oedd yn eu hadeiladu.</t>
  </si>
  <si>
    <t>Mae Angen £16,000,000 ar gefn gwlad Cymru. Engraifft o hyn yw pentref Llanelltyd ar fin Afon Mawddach yn Sir Feiriodd. (stori).               Tai newydd Llanelltyd.</t>
  </si>
  <si>
    <t>Mae Angen £16,000,000 ar gefn gwlad Cymru. Engraifft o hyn yw pentref Llanelltyd ar fin Afon Mawddach yn Sir Feiriodd. (stori).               Aber y Mawddach.</t>
  </si>
  <si>
    <t>GC/C3681</t>
  </si>
  <si>
    <t>Elan Valley Dam with flood water.</t>
  </si>
  <si>
    <t>GC/C3682</t>
  </si>
  <si>
    <t>Bromyard Club Ellesmere when Sidney Thomas visited.</t>
  </si>
  <si>
    <t>GC/C3683</t>
  </si>
  <si>
    <t>GC/C3684</t>
  </si>
  <si>
    <t>GC/C3685</t>
  </si>
  <si>
    <t>GC/C3686</t>
  </si>
  <si>
    <t>GC/C3687</t>
  </si>
  <si>
    <t>GC/C3688</t>
  </si>
  <si>
    <t>Ald David Jones, Llanfyllin</t>
  </si>
  <si>
    <t>Ald David Jones, Llanfyllin.  Mr and Mrs Jones, Llanfyllin who have just celebrated their Golden Wedding Anniversary.</t>
  </si>
  <si>
    <t>GC/C3689</t>
  </si>
  <si>
    <t>A performance of Cinderella by Holy Trinity Church, Oswestry</t>
  </si>
  <si>
    <t>A christmas tree for pipe cleaners.</t>
  </si>
  <si>
    <t>GC/C3690</t>
  </si>
  <si>
    <t>GC/C3691</t>
  </si>
  <si>
    <t>GC/C3692</t>
  </si>
  <si>
    <t xml:space="preserve">Service of Remembrance held at Maesbury on Sunday 16th Nov by Maesbury British Legion and the Oswestry Women's Section of the Legion.       The march from Maesbury Village to the War Memorial which was marshalled by Mr O Kendrick and headed by the Ifton Silver Band (Band Master, Mr T Gordon). </t>
  </si>
  <si>
    <t>Service of Remembrance held at Maesbury on Sunday 16th Nov by Maesbury British Legion and the Oswestry Women's Section of the Legion.     The service which was conducted by the Rev. R. J. Lumley, Oswestry. The standard bearers were Mr J Mansel and Mrs H.G. Price  Oswestry and wreaths were laid on the memorial by Mr J Pritchard for the local British Legion and Miss M. Pugh  Oswestry for the Womens section.</t>
  </si>
  <si>
    <t>Picture not published. Related picture published in the Oswestry and Border Counties Advertizer: 19/11/1952</t>
  </si>
  <si>
    <t xml:space="preserve">Published picture cropped </t>
  </si>
  <si>
    <t>GC/C3693</t>
  </si>
  <si>
    <t>GC/C3694</t>
  </si>
  <si>
    <t>GC/C3695</t>
  </si>
  <si>
    <t>The match between Shrewsbury Town and Leyton Orient. Held on Sat 14th Nov. Result Shrewsbury 2  Leyton Orient 0</t>
  </si>
  <si>
    <t>Picture not published. Related column published in the Shrewsbury Chronice: 21.11.1952 (p.12)</t>
  </si>
  <si>
    <t>GC/C3696</t>
  </si>
  <si>
    <t>GC/C3697</t>
  </si>
  <si>
    <t>GC/C3698</t>
  </si>
  <si>
    <t>GC/C3699</t>
  </si>
  <si>
    <t>A Mountain Rescue Team.   Man with Walking Tackle.</t>
  </si>
  <si>
    <t>A Mountain Rescue Team. Loading rescue truck.</t>
  </si>
  <si>
    <t>A Mountain Rescue Team.   The Team.</t>
  </si>
  <si>
    <t>A Mountain Rescue Team.  Mountain rescue team receiving message.</t>
  </si>
  <si>
    <t>GC/C3700</t>
  </si>
  <si>
    <t>GC/C3701</t>
  </si>
  <si>
    <t>GC/C3702</t>
  </si>
  <si>
    <t>GC/C3703</t>
  </si>
  <si>
    <t>GC/C3704</t>
  </si>
  <si>
    <t>GC/C3699A</t>
  </si>
  <si>
    <t>Llanelwedd School  Builth Wells.                             Boys up a tree.</t>
  </si>
  <si>
    <t>Llanelwedd School  Builth Wells.                           Girls with bar.</t>
  </si>
  <si>
    <t>Llanelwedd School  Builth Wells.                            Queue outside canteen.</t>
  </si>
  <si>
    <t>Llanelwedd School  Builth Wells.                            Queue for pudding at Llanelwedd Primary School.</t>
  </si>
  <si>
    <t xml:space="preserve">Llanelwedd School  Builth Wells.                            Dancing class.     </t>
  </si>
  <si>
    <t>Llanelwedd School  Builth Wells.                            Infants in nursery.</t>
  </si>
  <si>
    <t>GC/C3705</t>
  </si>
  <si>
    <t>Cattle Sale at Builth Wells</t>
  </si>
  <si>
    <t>GC/C3706</t>
  </si>
  <si>
    <t>Publication not traced. No hyperlink</t>
  </si>
  <si>
    <t>GC/C3707</t>
  </si>
  <si>
    <t>Men of the Radnorshire hills. Tom Hamer</t>
  </si>
  <si>
    <t>Publication not taced</t>
  </si>
  <si>
    <t>Men of the hills of Radnorshire. John Merdith</t>
  </si>
  <si>
    <t>GC/C3709</t>
  </si>
  <si>
    <t>GC/C3708</t>
  </si>
  <si>
    <t>Men of the hills of Radnorshire. Tom Evans</t>
  </si>
  <si>
    <t>GC/C3710</t>
  </si>
  <si>
    <t>Men of the hills of Radnorsire. Jack Scott.</t>
  </si>
  <si>
    <t>Diodlu defaid yng Nghwm Elan</t>
  </si>
  <si>
    <t>GC/C3720</t>
  </si>
  <si>
    <t>GC/C3721</t>
  </si>
  <si>
    <t>Shrewsbuury Chronicle</t>
  </si>
  <si>
    <t>Remembering the fallen of the two World Wars at Shrewsbury 9th November 1952. The Parade</t>
  </si>
  <si>
    <t>GC/C3722</t>
  </si>
  <si>
    <t>Mayor's Parade during the Rememberance Day Services at Shrewsbury</t>
  </si>
  <si>
    <t>An impressive scene in the Quarry, Shrewsbury on Sunday when wreaths were laid on the war memorial after a rememberance Day service in nearby St Chad's Church.</t>
  </si>
  <si>
    <t>GC/C3723</t>
  </si>
  <si>
    <t>The Service in St Shad's</t>
  </si>
  <si>
    <t>Gc/C3724</t>
  </si>
  <si>
    <t>The crowd outside St Chad's</t>
  </si>
  <si>
    <t>GC/C3725</t>
  </si>
  <si>
    <t xml:space="preserve">Mr E.E. Rowlands,Ddolgellau, yn ddall ond nid yw hynny yn amharu o gwbl ar ei allu i  bregethu canys ennillodd wobrau Llyfyrgell y Deillion ym Manceinion, am ddarllen ac ysgrifennu braille ac bu'n wr gwadd i Glwb Derby a Joan Dolgellau ar ddydd Iau'r 6ed o Dachwedd. </t>
  </si>
  <si>
    <t>GC/C3726</t>
  </si>
  <si>
    <t>Clwb Derby a Joan Dolgellau wedi ymgynnyll.</t>
  </si>
  <si>
    <t>GC/C3727</t>
  </si>
  <si>
    <t>Y dawl oedd yn paratoi te.</t>
  </si>
  <si>
    <t>GC/C3728</t>
  </si>
  <si>
    <t>Llongyfarchiadau penblwydd i un o'r henoed.</t>
  </si>
  <si>
    <t>GC/C3729</t>
  </si>
  <si>
    <t>publication not traced</t>
  </si>
  <si>
    <t>Dosbarth Cymraeg Dolgellau</t>
  </si>
  <si>
    <t>GC/C3730</t>
  </si>
  <si>
    <t>Tim billiards Dolgellau</t>
  </si>
  <si>
    <t>publication not traved</t>
  </si>
  <si>
    <t>GC/c3731</t>
  </si>
  <si>
    <t>dosbarth nos gwinio Dolgellau</t>
  </si>
  <si>
    <t>publication not raced</t>
  </si>
  <si>
    <t>GC/C3732</t>
  </si>
  <si>
    <t>Standard Bearers competition at Shrewsbury Castle on 18/11/1952 Judged by Sir Alexander Stanier and Mayor Tansley Witt. The Standard Bearers who entered the competition on the steps of the castle.</t>
  </si>
  <si>
    <t>see publication for story</t>
  </si>
  <si>
    <t>Judging the Standard Bearers competition inside the castle</t>
  </si>
  <si>
    <t>GC/C3735</t>
  </si>
  <si>
    <t>Harlescott Bonfire Scene</t>
  </si>
  <si>
    <t>Road block near Rhayadr</t>
  </si>
  <si>
    <t>GC/C3736</t>
  </si>
  <si>
    <t>GC/C3737</t>
  </si>
  <si>
    <t xml:space="preserve">Wedding of Miss Betty Pickering and George Ridgway at St Alkmond's, Shrewsbury on November 3rd </t>
  </si>
  <si>
    <t>GC/C3738</t>
  </si>
  <si>
    <t>GC/C3739</t>
  </si>
  <si>
    <t>GC/C3741</t>
  </si>
  <si>
    <t>Dinner of James Garages, Church Stetton</t>
  </si>
  <si>
    <t>GC/C3742</t>
  </si>
  <si>
    <t>GC/C3743</t>
  </si>
  <si>
    <t>GC/C3744</t>
  </si>
  <si>
    <t>GC/C3745</t>
  </si>
  <si>
    <t>GC/C3746</t>
  </si>
  <si>
    <t>Medals awarded by the town of Hertogenbosch to the Commader of the 53rd (W) Division granting him the freedom of the city in memory of the Liberation  of the city by the said division on 27.10.44</t>
  </si>
  <si>
    <t>GC/C3747</t>
  </si>
  <si>
    <t>GC/C3748</t>
  </si>
  <si>
    <t>GC/C3749</t>
  </si>
  <si>
    <t>GC/C3750</t>
  </si>
  <si>
    <t>GC/C3751</t>
  </si>
  <si>
    <t>GC/C3752</t>
  </si>
  <si>
    <t>GC/C3753</t>
  </si>
  <si>
    <t>Dim hyperlink</t>
  </si>
  <si>
    <t>GC/C3753A</t>
  </si>
  <si>
    <t>GC/C3753B</t>
  </si>
  <si>
    <t>Chirk and Holton Sunday Shools</t>
  </si>
  <si>
    <t>Chirck and Holton Sunday Schools</t>
  </si>
  <si>
    <t>GC/C3754</t>
  </si>
  <si>
    <t>GC/C3755</t>
  </si>
  <si>
    <t>Shrewsbury and District Bowling League had a social evening on 14.11.1952. at which the awards for the year were presented. (These pictures not published). St. Juian's  club ShrewsburyClub</t>
  </si>
  <si>
    <t>Shrewsbury and District Bowling League had a social evening on 14.11.1952. at which the awards for the year were presented. (These pictres not published).   Battlefield Club Shrewsbury</t>
  </si>
  <si>
    <t>GC/C3740</t>
  </si>
  <si>
    <t>No hyperlink.  Publication not traced</t>
  </si>
  <si>
    <t>GC/C3719</t>
  </si>
  <si>
    <t>GC/C3777</t>
  </si>
  <si>
    <t>GC/C3778</t>
  </si>
  <si>
    <t>GC/C3779</t>
  </si>
  <si>
    <t>GC/C3780</t>
  </si>
  <si>
    <t>GC/C3781</t>
  </si>
  <si>
    <t>GC/C3783</t>
  </si>
  <si>
    <t>GC/C3784</t>
  </si>
  <si>
    <t>GC/C3786</t>
  </si>
  <si>
    <t>The opening of the New Stage at Strand Hall, Builth Wells.  The audience.</t>
  </si>
  <si>
    <t>The opening of the New Stage at Strand Hall, Builth Wells. Crowd on stage.</t>
  </si>
  <si>
    <t>The opening of the New Stage at Strand Hall, Builth Wells. Presenting the cheque to the mayor.</t>
  </si>
  <si>
    <t>The opening of the New Stage at Strand Hall, Builth Wells. Presenting the scissors for the opening ceremony.</t>
  </si>
  <si>
    <t>The opening of the New Stage at Strand Hall, Builth Wells. County Council Clerk at the opening of the new stage at the Strand Hall, Builth Wells.</t>
  </si>
  <si>
    <t>The opening of the New Stage at Strand Hall, Builth Wells. Cutting the ribbon.</t>
  </si>
  <si>
    <t>The opening of the New Stage at Strand Hall, Builth Wells. Alderman Eady.</t>
  </si>
  <si>
    <t>The opening of the New Stage at Strand Hall, Builth Wells. County Council Chairman.</t>
  </si>
  <si>
    <t>The opening of the New Stage at Strand Hall, Builth Wells. Bouquets.</t>
  </si>
  <si>
    <t>GC/c3756</t>
  </si>
  <si>
    <t>Father Christmas at the Royal Shropshire Infirmary with a sackful of toys on his back greeting the matron on 29.12.52. (These pictures were not published). Father Christmas meeting the matron.</t>
  </si>
  <si>
    <t>Father Christmas at the Royal Shropshire Infirmary with a sackful of toys on his back greeting the matron on 29.12.52. (These pictures were not published). The parcel he left.</t>
  </si>
  <si>
    <t>GC/c3757</t>
  </si>
  <si>
    <t>See publication for story and further picture</t>
  </si>
  <si>
    <t>GC/c3758</t>
  </si>
  <si>
    <t>Kinnerley Sunday School Plays on 28.11.52 "We didn't ask if it was licensed and insured".</t>
  </si>
  <si>
    <t>GC/c3759</t>
  </si>
  <si>
    <t>Kinnerley Sunday School Plays on 28.11.52 Laughing faces at the finale of the Kinnerley Parish Church Sunday School plays on Friday. The Rev. Morgan Williams, Mrs Williams and Mrs R E Goft are in the picture too.</t>
  </si>
  <si>
    <t>GC/c3760</t>
  </si>
  <si>
    <t>Kinnerley Sunday School Plays on 28.11.52 The girls play in the Kinnerley Sunday School Plays.</t>
  </si>
  <si>
    <t>GC/C3734</t>
  </si>
  <si>
    <t>Oswestry &amp; Border Counties Advertizer</t>
  </si>
  <si>
    <t>GC/c3761</t>
  </si>
  <si>
    <t>Shrewsbury Town verses Queens Park Rangers on 1.12.52 Result Shrewsbury 4 Q.P.R. 1 (These pictures not published)</t>
  </si>
  <si>
    <t>GC/c3762</t>
  </si>
  <si>
    <t>GC/c3763</t>
  </si>
  <si>
    <t>GC/c3764</t>
  </si>
  <si>
    <t>GC/c3765</t>
  </si>
  <si>
    <t>GC/c3767</t>
  </si>
  <si>
    <t>GC/c3768</t>
  </si>
  <si>
    <t>Aber y Mawddach o'r Bontddu gyda'r hwyr yn y gaeaf.</t>
  </si>
  <si>
    <t>GC/c3769</t>
  </si>
  <si>
    <t>Plant Ysgol y Bontddu.</t>
  </si>
  <si>
    <t>GC/c3770</t>
  </si>
  <si>
    <t>Adeilad Ysgol Bontddu.</t>
  </si>
  <si>
    <t>GC/c3771</t>
  </si>
  <si>
    <t>GC/c3722</t>
  </si>
  <si>
    <t>Dolgellau Women's Institute Basket Class. Group photograph of the basket making class.</t>
  </si>
  <si>
    <t>Dolgellau Women's Institute Basket Class. Tutor and author at the basket class.</t>
  </si>
  <si>
    <t>GC/c3773</t>
  </si>
  <si>
    <t>Grwp Drama Canolfan Cymuned Dolgellau.</t>
  </si>
  <si>
    <t>GC/c3774</t>
  </si>
  <si>
    <t>Dau gorawd o Ddolgellau</t>
  </si>
  <si>
    <t>GC/c3775</t>
  </si>
  <si>
    <t>Oswestry Wolf Cubs (4th) on the right in the front, holding troop plaque, is Geoff's son John Charles.</t>
  </si>
  <si>
    <t>GC/c3776</t>
  </si>
  <si>
    <t>The Cast of Kinnerley Amateur Society who presented "Worms Eye View" (Story).</t>
  </si>
  <si>
    <t xml:space="preserve">Refer to the newspaper for picture and full story </t>
  </si>
  <si>
    <t>Cast of "To Kill a Cat".</t>
  </si>
  <si>
    <t>Rhayadr Bowling Club with Guests of Honour.</t>
  </si>
  <si>
    <t xml:space="preserve"> 13/12/1952</t>
  </si>
  <si>
    <t>GC/C3789</t>
  </si>
  <si>
    <t>GC/C3788</t>
  </si>
  <si>
    <t>GC/C3787</t>
  </si>
  <si>
    <t>Dramau a gyflwynwyd gan blant Ysgol Sir Machynlleth. Dydd Iau a Dydd Gwener 11eg a 12fed o Ragfyr. Grwp o blant buddugol. Group of prizewinners. Grwp o blant buddugol. Group of prizewinners.</t>
  </si>
  <si>
    <t>GC/C3790</t>
  </si>
  <si>
    <t>GC/C3791</t>
  </si>
  <si>
    <t>GC/C3792</t>
  </si>
  <si>
    <t>GC/C3793</t>
  </si>
  <si>
    <t>GC/C3794</t>
  </si>
  <si>
    <t>GC/C3795</t>
  </si>
  <si>
    <t xml:space="preserve"> 13/12/1953</t>
  </si>
  <si>
    <t>Dramau a gyflwynwyd gan blant Ysgol Sir Machynlleth. Dydd Iau a Dydd Gwener 11eg a 12fed o Ragfyr. Grwp o blant buddugol. Group of prizewinners. Gweithwyr llwyfan a thrydanwyr.</t>
  </si>
  <si>
    <t>Dramau a gyflwynwyd gan blant Ysgol Sir Machynlleth. Dydd Iau a Dydd Gwener 11eg a 12fed o Ragfyr. Grwp o chwaraewyr yng ngefn y neuadd.</t>
  </si>
  <si>
    <t>Dramau a gyflwynwyd gan blant Ysgol Sir Machynlleth. Dydd Iau a Dydd Gwener 11eg a 12fed o Ragfyr. Evelyn /bennet, Violet Williams a John Morren, mewn un o ddramau saesneg a gflwynodd plant ysgol Machynlleth ddiwedd yr wythnos.</t>
  </si>
  <si>
    <t>Dramau a gyflwynwyd gan blant Ysgol Sir Machynlleth. Dydd Iau a Dydd Gwener 11eg a 12fed o Ragfyr. Jenkins, the keeper, makes his unwelcome visit. A scene from the evergreen "Birds of a Feather" performed by Machynlleth County School this week.</t>
  </si>
  <si>
    <t xml:space="preserve">Dramau a gyflwynwyd gan blant Ysgol Sir Machynlleth. Dydd Iau a Dydd Gwener 11eg a 12fed o Ragfyr. Ymwelwyr o'r tu hwnt i'r Llen Haearn-wedi eu gwisgo i'r dim ar gyfer twywydd Maachynlleth yr wythnos ddiwethaf. Tegwyn Morris (Pendefig) a Delyth Evans (gwraig) yn y ddrama "Michael" a gyflwynwyd gan yr ysgol. </t>
  </si>
  <si>
    <t xml:space="preserve">Dramau a gyflwynwyd gan blant Ysgol Sir Machynlleth. Dydd Iau a Dydd Gwener 11eg a 12fed o Ragfyr. Cymeriadau'r ddrama "Michael" gan Miles Malleson a gyfeithwyd i'r gymraeg a'i chynhyrchu gan yr Adran Gymraeg. O'r chwith 'r dde Valmai Williams, Emyr Jenkins, Eleri Davies, Roy Beavon, Alun Evans, Tegwyn Morris, Elizabeth Jones, Delyth Wynn Evans a Eryl Evans. Caban gwerinwr Rwsaidd oedd yr olygfa, ar cynhyrchydd oedd Mr Glyndwr Davies. </t>
  </si>
  <si>
    <t>GC/C3796</t>
  </si>
  <si>
    <t>GC/C3797</t>
  </si>
  <si>
    <t>GC/C3798</t>
  </si>
  <si>
    <t>Mae'r Nadolig yn Neshau. Yr oedd yna dros bum cant o dyrcwn ar fferm fynyddig ger Rhydymain, ond y mae'n amlwg bod Miss A Councell yn mynd i ofidio ar ol hwn. Un o'r pethau y ceisir ei ddatblygu ar y fferm hon yw chwarteru tyrcwn mawr ar gyfer y teuluoedd bach.</t>
  </si>
  <si>
    <t>Mae'r Nadolig yn Neshau. Fe bluodd John Roberts, aelod o gwmni gyfanwerthwyr o Ddolgellau, ddigon o adar eisioes i wneud storm eira arall o'r plu.</t>
  </si>
  <si>
    <t>GC/C3799</t>
  </si>
  <si>
    <t>GC/C3800</t>
  </si>
  <si>
    <t>GC/C3801</t>
  </si>
  <si>
    <t>GC/C3802</t>
  </si>
  <si>
    <t>GC/C3803</t>
  </si>
  <si>
    <t>GC/C3804</t>
  </si>
  <si>
    <t>GC/C3805</t>
  </si>
  <si>
    <t>GC/C3806</t>
  </si>
  <si>
    <t>GC/C3807</t>
  </si>
  <si>
    <t>GC/C3808</t>
  </si>
  <si>
    <t>GC/C3809</t>
  </si>
  <si>
    <t>GC/C3810</t>
  </si>
  <si>
    <t>GC/C3811</t>
  </si>
  <si>
    <t>GC/C3812</t>
  </si>
  <si>
    <t>GC/C3813</t>
  </si>
  <si>
    <t>GC/C3814</t>
  </si>
  <si>
    <t>GC/C3815</t>
  </si>
  <si>
    <t>A Performance of the Pantomime "Dick Whittington" at Chirk</t>
  </si>
  <si>
    <t>GC/C3816</t>
  </si>
  <si>
    <t>GC/C3817</t>
  </si>
  <si>
    <t>GC/C3818</t>
  </si>
  <si>
    <t>Chesterfield V Shrewsbury Town 6/12/1952 Result Chesterfield 2 Shrewsbury Town 4</t>
  </si>
  <si>
    <t>Chesterfield V Shrewsbury Town 6/12/1952 Result Chesterfield 2 Shrewsbury Town 5</t>
  </si>
  <si>
    <t>Chesterfield V Shrewsbury Town 6/12/1952 Result Chesterfield 2 Shrewsbury Town 6</t>
  </si>
  <si>
    <t>Other images appear in the newspaper</t>
  </si>
  <si>
    <t>GC/C3819</t>
  </si>
  <si>
    <t>GC/C3820</t>
  </si>
  <si>
    <t>GC/C3821</t>
  </si>
  <si>
    <t>GC/C3822</t>
  </si>
  <si>
    <t>GC/C3823</t>
  </si>
  <si>
    <t>Whittingham Gordon and Betty Hochenhull</t>
  </si>
  <si>
    <t>GC/C3825</t>
  </si>
  <si>
    <t>GC/C3826</t>
  </si>
  <si>
    <t>The Jachery/Howie wedding at Whitchurch.</t>
  </si>
  <si>
    <t>GC/C3828</t>
  </si>
  <si>
    <t>GC/C3829</t>
  </si>
  <si>
    <t>GC/C3830</t>
  </si>
  <si>
    <t>Oswestry Town verses Pwllheli and dis Result Oswestry Town 0 Pwllheli 0. Action in the goal area</t>
  </si>
  <si>
    <t>Oswestry Town verses Pwllheli and dis Result Oswestry Town 0 Pwllheli 0. This Pwllheli defence trio and goalkeeper were in the picture against all Oswestry attacks. Oswestry players advancing against them are Barnes, Antonio, Ball and Crossman.</t>
  </si>
  <si>
    <t>Oswestry Town verses Pwllheli and dis Result Oswestry Town 0 Pwllheli 0. Early arrivals at Oswestry Town ground on Saturday for the Welsh Cup tie against Pwllheli were these youthful Oswestry cher leaders, complete with hats and rattles.</t>
  </si>
  <si>
    <t>GC/C3831</t>
  </si>
  <si>
    <t xml:space="preserve">A Nativity Play given by the Preparatory Department of Oswestry School 8/12/1952. Cast was Gabriel (Glen Hutchinson), Angels ( T Carter, P Evison, D Thomas, J Rowlinson, J Gillings, J Owen and I Roberts) Mary, (K R Jones), Joseph (C Tannock), Shepards (C P Jones, M Walton and K Scorer), three kings (B Pickup, O Morris and D Whitmore) King Herod (J Greves), Shepards wife (I Richmond), Zara (T Moore Bridger), Amon (G S Roberts Jones) Children (R Bowen, D Evans, G Hitchen, E Geoff, D Walker and P Beddows) Solos were sung by Woodyear and T Hughes. </t>
  </si>
  <si>
    <t>GC/C3832</t>
  </si>
  <si>
    <t>GC/C3833</t>
  </si>
  <si>
    <t>GC/C3834</t>
  </si>
  <si>
    <t>Eglwys Cwmdauddwr. Y Porth a'i garreg geltaidd.</t>
  </si>
  <si>
    <t>Eglwys Cwmdauddwr. Yr Eglwys (golygfa oddiallan)</t>
  </si>
  <si>
    <t>Eglwys Cwmdauddwr. Yr Allor.</t>
  </si>
  <si>
    <t>GC/C3835</t>
  </si>
  <si>
    <t>A play performed by Mr Williams's class at Woodside School Oswestry.</t>
  </si>
  <si>
    <t>GC/C3836</t>
  </si>
  <si>
    <t>GC/C3837</t>
  </si>
  <si>
    <t>GC/C3838</t>
  </si>
  <si>
    <t>GC/C3839</t>
  </si>
  <si>
    <t>GC/C3840</t>
  </si>
  <si>
    <t>GC/C3841</t>
  </si>
  <si>
    <t>GC/C3841A</t>
  </si>
  <si>
    <t>GC/C3842</t>
  </si>
  <si>
    <t>GC/C3843</t>
  </si>
  <si>
    <t>GC/C3844</t>
  </si>
  <si>
    <t>GC/C3845</t>
  </si>
  <si>
    <t>GC/C3846</t>
  </si>
  <si>
    <t>GC/C3848</t>
  </si>
  <si>
    <t>GC/C3849</t>
  </si>
  <si>
    <t>GC/C3850</t>
  </si>
  <si>
    <t>GC/C3851</t>
  </si>
  <si>
    <t>GC/C3852</t>
  </si>
  <si>
    <t>GC/C3853</t>
  </si>
  <si>
    <t>The ancient snow-streaked mountains of Plinlimon are a magnificent back-drop to an experiment that may revolutionise hill farming. The lime and phosphate dust shoots out to fertilise te virgin soil.</t>
  </si>
  <si>
    <t>Capt Bennet Evans talking to viewers who attended the demonstration of his aerial top dressing machine, at Manod, Llangurig on Thursday. It cost him just over £200 - it my well make hill farming a really profitable industry.</t>
  </si>
  <si>
    <t>The blower in action with basic slag.</t>
  </si>
  <si>
    <t>A close up of the aerial top-dressing machine pouring out lime and phosphate at Manod, Llangurig on Thursday.</t>
  </si>
  <si>
    <t>gch03848A</t>
  </si>
  <si>
    <t>More photographs of the machine in action.</t>
  </si>
  <si>
    <t>Story on same page.</t>
  </si>
  <si>
    <t>GC/C3854</t>
  </si>
  <si>
    <t>GC/C3855</t>
  </si>
  <si>
    <t>GC/C3856</t>
  </si>
  <si>
    <t>Scouts and Guides.</t>
  </si>
  <si>
    <t>Childrens "Waxworks"</t>
  </si>
  <si>
    <t>Opperetta.</t>
  </si>
  <si>
    <t>GC/C3857</t>
  </si>
  <si>
    <t>GC/C3858</t>
  </si>
  <si>
    <t>GC/C3859</t>
  </si>
  <si>
    <t>Angels and Shepards.</t>
  </si>
  <si>
    <t>Secondary Class Nativity Play at Llanrhaiadr Primary School Plays.</t>
  </si>
  <si>
    <t>Senior Nativity Play.</t>
  </si>
  <si>
    <t>Unknown Wedding.</t>
  </si>
  <si>
    <t>A Corris Wedding.</t>
  </si>
  <si>
    <t>GC/3860C</t>
  </si>
  <si>
    <t>GC/C3860A</t>
  </si>
  <si>
    <t>GC/C3862</t>
  </si>
  <si>
    <t>Shrewsbury Town V Southend. 13/12/52. Result Shrewsbury 7, Southend 1.</t>
  </si>
  <si>
    <t>GC/C3863</t>
  </si>
  <si>
    <t>GC/C3864</t>
  </si>
  <si>
    <t>GC/C3865</t>
  </si>
  <si>
    <t>Story on page 12, no photo.</t>
  </si>
  <si>
    <t>GC/C3866</t>
  </si>
  <si>
    <t>GC/C3867</t>
  </si>
  <si>
    <t>GC/C3868</t>
  </si>
  <si>
    <t>Montgomeryshire people maddened by the American Forces Network interferance on the Welsh Home Service have decided to go on strike and refuse to pay their licences until service is improved.</t>
  </si>
  <si>
    <t>Appears in both the Montgomeryshire Express and Y Cymro.</t>
  </si>
  <si>
    <t>GC/C3869</t>
  </si>
  <si>
    <t>GC/C3870</t>
  </si>
  <si>
    <t>GC/C3871</t>
  </si>
  <si>
    <t>GC/C3872</t>
  </si>
  <si>
    <t>GC/C3873</t>
  </si>
  <si>
    <t>GC/C3874</t>
  </si>
  <si>
    <t>GC/C3875</t>
  </si>
  <si>
    <t>GC/C3877</t>
  </si>
  <si>
    <t>GC/C3878</t>
  </si>
  <si>
    <t>GC/C3879</t>
  </si>
  <si>
    <t>GC/C3880</t>
  </si>
  <si>
    <t>GC/C3881</t>
  </si>
  <si>
    <t>GC/C3882</t>
  </si>
  <si>
    <t>GC/C3883</t>
  </si>
  <si>
    <t>GC/C3884</t>
  </si>
  <si>
    <t>GC/C3885</t>
  </si>
  <si>
    <t>A Nativity pageant in Bryncrug Town.</t>
  </si>
  <si>
    <t>GC/C3900</t>
  </si>
  <si>
    <t>GC/C3901</t>
  </si>
  <si>
    <t>GC/C3902</t>
  </si>
  <si>
    <t>GC/C3903</t>
  </si>
  <si>
    <t>GC/C3904</t>
  </si>
  <si>
    <t>GC/C3905</t>
  </si>
  <si>
    <t>GC/C3906</t>
  </si>
  <si>
    <t>GC/C3907</t>
  </si>
  <si>
    <t>GC/C3908</t>
  </si>
  <si>
    <t>GC/C3909</t>
  </si>
  <si>
    <t>GC/C3910</t>
  </si>
  <si>
    <t>GC/C3911</t>
  </si>
  <si>
    <t>GC/C3912</t>
  </si>
  <si>
    <t>GC/C3913</t>
  </si>
  <si>
    <t>GC/C3914</t>
  </si>
  <si>
    <t>GC/C3915</t>
  </si>
  <si>
    <t>GC/C3916</t>
  </si>
  <si>
    <t>The New Homestead</t>
  </si>
  <si>
    <t>Milk cooler in dairy</t>
  </si>
  <si>
    <t>A Gascoigne milking parlour.</t>
  </si>
  <si>
    <t>Milk Recording.</t>
  </si>
  <si>
    <t>Small Individual milk churn cooler.</t>
  </si>
  <si>
    <t>Boys sampling the cylinder on a diesel engine in a workshop.</t>
  </si>
  <si>
    <t>Engine on the bench.</t>
  </si>
  <si>
    <t>Threshing.</t>
  </si>
  <si>
    <t>Interior of old buildings.</t>
  </si>
  <si>
    <t>Interior of pig fattening house.</t>
  </si>
  <si>
    <t>Pigs being fed.</t>
  </si>
  <si>
    <t>The old building from outside.</t>
  </si>
  <si>
    <t>Cattle feeding shed.</t>
  </si>
  <si>
    <t>Fat bullock ready for slaughter.</t>
  </si>
  <si>
    <t>GC/C3917</t>
  </si>
  <si>
    <t>Group photograph of Meirionethshire County Council outside County Hall, Dolgellau.</t>
  </si>
  <si>
    <t>GC/C3918</t>
  </si>
  <si>
    <t>Whitchurch British Legion Childrens Party.</t>
  </si>
  <si>
    <t>GC/C3919</t>
  </si>
  <si>
    <t>GC/C3920</t>
  </si>
  <si>
    <t>GC/C3921</t>
  </si>
  <si>
    <t>GC/C3922</t>
  </si>
  <si>
    <t>Dog with flock.</t>
  </si>
  <si>
    <t>Dog handlers at the Attingham Sheppards Course. L-r; JK Leigh, Shrewsbury, GS Boutfield, Hereford, SB Price, Cressage.</t>
  </si>
  <si>
    <t>D Hurst and SB Price, Cressage with dogs.</t>
  </si>
  <si>
    <t>GC/C3923</t>
  </si>
  <si>
    <t>GC/C3924</t>
  </si>
  <si>
    <t>GC/C3925</t>
  </si>
  <si>
    <t>GC/C3926</t>
  </si>
  <si>
    <t>GC/C3927</t>
  </si>
  <si>
    <t>GC/C3928</t>
  </si>
  <si>
    <t>Te cyn y canu.</t>
  </si>
  <si>
    <t>Cor merched Bodfari dan arweiniad Ieuan ab Iowerth.</t>
  </si>
  <si>
    <t>Kate Roberts yn annerch.</t>
  </si>
  <si>
    <t>Mr Bob Owen Croesor yn rhoi tipyn o hanes yr hen dy yn y Noson Lawen.</t>
  </si>
  <si>
    <t>"Herbert" yn bwyta'r wy.</t>
  </si>
  <si>
    <t>Y Parch R Mon Jones yn canu penillion i gyfeiliant ei briod ar y delyn.</t>
  </si>
  <si>
    <t>GC/C3929</t>
  </si>
  <si>
    <t>GC/C3930</t>
  </si>
  <si>
    <t>GC/C3931</t>
  </si>
  <si>
    <t>GC/C3932</t>
  </si>
  <si>
    <t>Clowes in action.</t>
  </si>
  <si>
    <t>Thre trying McCullough.</t>
  </si>
  <si>
    <t>The goal scored by Freddie Fisher.</t>
  </si>
  <si>
    <t>McCullough scores his second goal.</t>
  </si>
  <si>
    <t>Story on page 12, different photos.</t>
  </si>
  <si>
    <t>GC/C3933</t>
  </si>
  <si>
    <t>GC/C3934</t>
  </si>
  <si>
    <t>GC/C3935</t>
  </si>
  <si>
    <t>GC/C3936</t>
  </si>
  <si>
    <t>GC/C3937</t>
  </si>
  <si>
    <t>GC/C3938</t>
  </si>
  <si>
    <t>GC/C3939</t>
  </si>
  <si>
    <t>GC/C3940</t>
  </si>
  <si>
    <t>GC/C3941</t>
  </si>
  <si>
    <t>GC/C3942</t>
  </si>
  <si>
    <t>Llandridnod Wells County School's performance of the Pirates of Penzance.</t>
  </si>
  <si>
    <t>GC/C3943</t>
  </si>
  <si>
    <t>GC/C3944</t>
  </si>
  <si>
    <t>GC/C3945</t>
  </si>
  <si>
    <t>The Newtown-Dolfor road was closed by drifts during the blizzard. The worst blockage was just over the Dolfor summit. Tegid Parry or Kerry and Norman Roberts, Garthowen, Newtown, came to the assistance of a newspaperman's car stuck in the drift.</t>
  </si>
  <si>
    <t>Motorists with a road gang which cut a way through the worst drifts near the Dolfor summit. The drifts here were up to six feet deep.</t>
  </si>
  <si>
    <t>The real tragedy of the blizzard was only felt on the higher ground. Farmers came from man miles to see to the welfare of the flocks on the mountain. These sheep are being taken to safety from the highest part of the Dolfor hills, on the famous reclamation area.</t>
  </si>
  <si>
    <t>GC/C3946</t>
  </si>
  <si>
    <t>GC/C3947</t>
  </si>
  <si>
    <t>GC/C3948</t>
  </si>
  <si>
    <t>GC/C3949</t>
  </si>
  <si>
    <t>GC/C3950</t>
  </si>
  <si>
    <t>GC/C3951</t>
  </si>
  <si>
    <t>GC/C3952</t>
  </si>
  <si>
    <t>GC/C3953</t>
  </si>
  <si>
    <t>GC/C3954</t>
  </si>
  <si>
    <t>GC/C3955</t>
  </si>
  <si>
    <t>GC/C3956</t>
  </si>
  <si>
    <t>GC/C3957</t>
  </si>
  <si>
    <t>GC/C3958</t>
  </si>
  <si>
    <t>GC/C3959</t>
  </si>
  <si>
    <t>GC/C3960</t>
  </si>
  <si>
    <t>GC/C3961</t>
  </si>
  <si>
    <t>Some of the weird goings on when "Black Magic" night really got underway, and this skeleton was found selling copies of "The Sloppian" to happy revellers.</t>
  </si>
  <si>
    <t>The Mayor and Mayoress of Shrewsbury with the committee.</t>
  </si>
  <si>
    <t>Shrewsbury Chronicle.</t>
  </si>
  <si>
    <t>GC/C3962</t>
  </si>
  <si>
    <t>The Orchestra of Dr William's School, Dolgellauu.</t>
  </si>
  <si>
    <t>GC/C3963</t>
  </si>
  <si>
    <t>GC/C3964</t>
  </si>
  <si>
    <t>Seniors.</t>
  </si>
  <si>
    <t>Dolgellay secondry School Juniors.</t>
  </si>
  <si>
    <t>GC/C3966</t>
  </si>
  <si>
    <t>GC/C3967</t>
  </si>
  <si>
    <t>GC/C3968</t>
  </si>
  <si>
    <t>GC/C3969</t>
  </si>
  <si>
    <t>GC/C3970</t>
  </si>
  <si>
    <t>GC/C3971</t>
  </si>
  <si>
    <t>Two Footballers.</t>
  </si>
  <si>
    <t>Training Footballers.</t>
  </si>
  <si>
    <t>Pupils lining up in the yard.</t>
  </si>
  <si>
    <t>Knighton Secondry Mordern School Museum.</t>
  </si>
  <si>
    <t>GC/C3974</t>
  </si>
  <si>
    <t>GC/C3972</t>
  </si>
  <si>
    <t>Nescliffe NFU branch secretary C Lewis has a word with Melverly farmers before the annual dinner last week. In the picture are Mr JH Lewis, (Meadow Farm), Mr H Jones, Mr T Jones, Mr J Beavan (Edgerley) and Mr R Pugh (Tontine Hotel).</t>
  </si>
  <si>
    <t>Top Table. L-r, Mr C Lewis (secretary), Miss Frances Griffiths (Nesscliffe YFC), Messers JD Warner (last years chairman), LJ Holbrook (vice-chairman county cereals committee), S Mayall, SJ Tudor (chairman), JV Dakin (county chairman), M Stather (branch treasurer) and WR Horrell (county secretary).</t>
  </si>
  <si>
    <t>GC/C3973</t>
  </si>
  <si>
    <t>Glyndyfrdwy Primary School.</t>
  </si>
  <si>
    <t>GC/C3980</t>
  </si>
  <si>
    <t>Car crash on the Whittington-Ellesmere Road near Halston 21/2/52. Considerable damage to Rover 75.</t>
  </si>
  <si>
    <t>GC/C3981</t>
  </si>
  <si>
    <t>GC/C3982</t>
  </si>
  <si>
    <t>Shropshire Fire Brigade Quiz. L-r, Botham and Atcham, Shropshire Fire Chief.</t>
  </si>
  <si>
    <t>GC/C3983</t>
  </si>
  <si>
    <t>GC/C3984</t>
  </si>
  <si>
    <t>GC/C3985</t>
  </si>
  <si>
    <t>The Winning Goal.</t>
  </si>
  <si>
    <t>Centre move which led to first goal.</t>
  </si>
  <si>
    <t>Roberts in a tackle on the wing.</t>
  </si>
  <si>
    <t>GC/C3986</t>
  </si>
  <si>
    <t>GC/C3987</t>
  </si>
  <si>
    <t>GC/C3988</t>
  </si>
  <si>
    <t>Girl Guide Column Party Church Service.</t>
  </si>
  <si>
    <t>A Party of Cubs.</t>
  </si>
  <si>
    <t>General View of Scout Parade.</t>
  </si>
  <si>
    <t>GC/C3990</t>
  </si>
  <si>
    <t>GC/C3991</t>
  </si>
  <si>
    <t>GC/C3992</t>
  </si>
  <si>
    <t>GC/C3993</t>
  </si>
  <si>
    <t>The Judges.</t>
  </si>
  <si>
    <t>Hedging.</t>
  </si>
  <si>
    <t>Loading semi-digger plough on to trailer.</t>
  </si>
  <si>
    <t>Competitor finishing.</t>
  </si>
  <si>
    <t>Shrewsbury River Severn &amp; Pengwerne Boat Club (below Port Hill bridge). Shrewsbury School at top of Beck's Fields.</t>
  </si>
  <si>
    <t>Aelodau Cymdeithas Perchnogion Tir Meirion a Maldwyn a swyddogion Pwyllgor Amaeth Meirionydd yn mynd ar daith i weld gwelliannau diweddar i dai ac adeiladau amaethyddol a thir mynyddig dan Ddeddf Amaethu Mynyddig 1946.</t>
  </si>
  <si>
    <t>Aelodau Cymdeithas Perchnogion Tir Meirion a Maldwyn a swyddogion Pwyllgor Amaeth Meirionydd yn mynd ar daith i weld gwelliannau diweddar i dai ac adeiladau amaethyddol a thir mynyddig dan Ddeddf Amaethu Mynyddig 1946.  Ar fferm Y Bylan gyda'r perchennog T.E. Rowlands a D.M. James, swyddog tir Pwyllgor Amaeth Meirion.</t>
  </si>
  <si>
    <t>Aelodau Cymdeithas Perchnogion Tir Meirion a Maldwyn a swyddogion Pwyllgor Amaeth Meirionydd yn mynd ar daith i weld gwelliannau diweddar i dai ac adeiladau amaethyddol a thir mynyddig dan Ddeddf Amaethu Mynyddig 1946.  Shed beiriannau a cneifio newydd Y Bylan.</t>
  </si>
  <si>
    <t>Aelodau Cymdeithas Perchnogion Tir Meirion a Maldwyn a swyddogion Pwyllgor Amaeth Meirionydd yn mynd ar daith i weld gwelliannau diweddar i dai ac adeiladau amaethyddol a thir mynyddig dan Ddeddf Amaethu Mynyddig 1946.  Cegin Fferm Y Bylan.</t>
  </si>
  <si>
    <t>Aelodau Cymdeithas Perchnogion Tir Meirion a Maldwyn a swyddogion Pwyllgor Amaeth Meirionydd yn mynd ar daith i weld gwelliannau diweddar i dai ac adeiladau amaethyddol a thir mynyddig dan Ddeddf Amaethu Mynyddig 1946.  Tŷ fferm Dewisbren, Dolgellau.</t>
  </si>
  <si>
    <t>Aelodau Cymdeithas Perchnogion Tir Meirion a Maldwyn a swyddogion Pwyllgor Amaeth Meirionydd yn mynd ar daith i weld gwelliannau diweddar i dai ac adeiladau amaethyddol a thir mynyddig dan Ddeddf Amaethu Mynyddig 1946.  Agga yn tŷ newydd Buchesydd, Rhydymain.</t>
  </si>
  <si>
    <t>Aelodau Cymdeithas Perchnogion Tir Meirion a Maldwyn a swyddogion Pwyllgor Amaeth Meirionydd yn mynd ar daith i weld gwelliannau diweddar i dai ac adeiladau amaethyddol a thir mynyddig dan Ddeddf Amaethu Mynyddig 1946.  Cegin gefn Dewisbren, Dolgellau.</t>
  </si>
  <si>
    <t>Aelodau Cymdeithas Perchnogion Tir Meirion a Maldwyn a swyddogion Pwyllgor Amaeth Meirionydd yn mynd ar daith i weld gwelliannau diweddar i dai ac adeiladau amaethyddol a thir mynyddig dan Ddeddf Amaethu Mynyddig 1946.  Tŷ newydd Buchesydd, Rhydymain.</t>
  </si>
  <si>
    <t>Also article in Y Cymro</t>
  </si>
  <si>
    <t>GC/C3785</t>
  </si>
  <si>
    <t>Building the new stage at Strand Hall Builth Wells.  Builth Wells carpenter at work on the stage.</t>
  </si>
  <si>
    <t>Building the new stage at Strand Hall Builth Wells. Electrical gear for the new stage.</t>
  </si>
  <si>
    <t>Building the new stage at Strand Hall Builth Wells. Papering the stage.</t>
  </si>
  <si>
    <t xml:space="preserve">Rhagor o luniau o A Councell a'u thyrcwn. </t>
  </si>
  <si>
    <t>Tybed medd Tegid Wyn a Dwyryd Wynn, efeilliaid o Garno, y medrwn glywed Gari Tryfan heno. (Mae'r ateb yn rif C3866).</t>
  </si>
  <si>
    <t>Salop's Second Press Ball held at the Music Hall.</t>
  </si>
  <si>
    <t>Geoff's wife, Verlie Blanche Charls, is seen second from right, seated.</t>
  </si>
  <si>
    <t>GC/C3484</t>
  </si>
  <si>
    <t>GC/C3485</t>
  </si>
  <si>
    <t>GC/C3486</t>
  </si>
  <si>
    <t>GC/C3487</t>
  </si>
  <si>
    <t>GC/C3488</t>
  </si>
  <si>
    <t>GC/C3489</t>
  </si>
  <si>
    <t>GC/C3490</t>
  </si>
  <si>
    <t>GC/C3491</t>
  </si>
  <si>
    <t>GC/C3492</t>
  </si>
  <si>
    <t>GC/C3493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</si>
</sst>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m\-yyyy"/>
  </numFmts>
  <fonts count="47">
    <font>
      <sz val="10"/>
      <name val="Verdana"/>
      <family val="0"/>
    </font>
    <font>
      <b/>
      <sz val="10"/>
      <name val="Verdana"/>
      <family val="0"/>
    </font>
    <font>
      <i/>
      <sz val="10"/>
      <name val="Verdana"/>
      <family val="0"/>
    </font>
    <font>
      <b/>
      <i/>
      <sz val="10"/>
      <name val="Verdana"/>
      <family val="0"/>
    </font>
    <font>
      <sz val="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Verdan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Verdana"/>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erdan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Verdana"/>
      <family val="2"/>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
    <xf numFmtId="0" fontId="0" fillId="0" borderId="0" xfId="0" applyAlignment="1">
      <alignment/>
    </xf>
    <xf numFmtId="0" fontId="0" fillId="0" borderId="10" xfId="0" applyBorder="1" applyAlignment="1">
      <alignment wrapText="1"/>
    </xf>
    <xf numFmtId="0" fontId="45" fillId="0" borderId="10" xfId="0" applyFont="1" applyBorder="1" applyAlignment="1">
      <alignment wrapText="1"/>
    </xf>
    <xf numFmtId="14" fontId="0" fillId="0" borderId="10" xfId="0" applyNumberFormat="1" applyBorder="1" applyAlignment="1">
      <alignment wrapText="1"/>
    </xf>
    <xf numFmtId="0" fontId="0" fillId="0" borderId="10" xfId="0" applyFont="1" applyBorder="1" applyAlignment="1">
      <alignment wrapText="1"/>
    </xf>
    <xf numFmtId="0" fontId="0" fillId="0" borderId="10" xfId="0" applyNumberFormat="1" applyBorder="1" applyAlignment="1">
      <alignment wrapText="1"/>
    </xf>
    <xf numFmtId="14" fontId="45" fillId="0" borderId="10" xfId="0" applyNumberFormat="1" applyFont="1" applyBorder="1" applyAlignment="1">
      <alignment wrapText="1"/>
    </xf>
    <xf numFmtId="0" fontId="45" fillId="0" borderId="0" xfId="0" applyFont="1" applyAlignment="1">
      <alignment/>
    </xf>
    <xf numFmtId="0" fontId="45" fillId="0" borderId="10" xfId="0" applyFont="1" applyBorder="1" applyAlignment="1">
      <alignment/>
    </xf>
    <xf numFmtId="14" fontId="0" fillId="0" borderId="10" xfId="0" applyNumberFormat="1" applyFont="1" applyBorder="1" applyAlignment="1">
      <alignment wrapText="1"/>
    </xf>
    <xf numFmtId="0" fontId="46" fillId="0" borderId="10" xfId="0" applyFont="1" applyBorder="1" applyAlignment="1">
      <alignment wrapText="1"/>
    </xf>
    <xf numFmtId="0" fontId="0" fillId="33" borderId="10" xfId="0" applyFill="1" applyBorder="1" applyAlignment="1">
      <alignment wrapText="1"/>
    </xf>
    <xf numFmtId="0" fontId="0" fillId="33" borderId="10" xfId="0" applyFont="1" applyFill="1" applyBorder="1" applyAlignment="1">
      <alignment wrapText="1"/>
    </xf>
    <xf numFmtId="14" fontId="0" fillId="33" borderId="10" xfId="0" applyNumberFormat="1" applyFill="1" applyBorder="1" applyAlignment="1">
      <alignment wrapText="1"/>
    </xf>
    <xf numFmtId="0" fontId="0" fillId="33" borderId="0" xfId="0" applyFill="1" applyAlignment="1">
      <alignment/>
    </xf>
    <xf numFmtId="14" fontId="0" fillId="33" borderId="10" xfId="0" applyNumberFormat="1" applyFont="1" applyFill="1" applyBorder="1" applyAlignment="1">
      <alignment wrapText="1"/>
    </xf>
    <xf numFmtId="0" fontId="0"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527"/>
  <sheetViews>
    <sheetView tabSelected="1" zoomScalePageLayoutView="0" workbookViewId="0" topLeftCell="A1">
      <selection activeCell="D2" sqref="D2"/>
    </sheetView>
  </sheetViews>
  <sheetFormatPr defaultColWidth="11.00390625" defaultRowHeight="12.75"/>
  <cols>
    <col min="1" max="1" width="12.875" style="1" customWidth="1"/>
    <col min="2" max="2" width="9.875" style="1" customWidth="1"/>
    <col min="3" max="3" width="12.00390625" style="1" customWidth="1"/>
    <col min="4" max="4" width="11.00390625" style="1" customWidth="1"/>
    <col min="5" max="5" width="35.25390625" style="1" customWidth="1"/>
    <col min="6" max="7" width="11.00390625" style="1" customWidth="1"/>
    <col min="8" max="8" width="28.25390625" style="1" customWidth="1"/>
    <col min="9" max="9" width="11.00390625" style="1" customWidth="1"/>
    <col min="10" max="10" width="8.00390625" style="1" customWidth="1"/>
    <col min="11" max="12" width="11.00390625" style="1" customWidth="1"/>
    <col min="13" max="13" width="19.375" style="1" customWidth="1"/>
  </cols>
  <sheetData>
    <row r="1" spans="1:13" ht="63.75">
      <c r="A1" s="1" t="s">
        <v>666</v>
      </c>
      <c r="B1" s="1" t="s">
        <v>667</v>
      </c>
      <c r="C1" s="4" t="s">
        <v>735</v>
      </c>
      <c r="D1" s="1" t="s">
        <v>668</v>
      </c>
      <c r="E1" s="1" t="s">
        <v>669</v>
      </c>
      <c r="F1" s="1" t="s">
        <v>670</v>
      </c>
      <c r="G1" s="1" t="s">
        <v>671</v>
      </c>
      <c r="H1" s="4" t="s">
        <v>736</v>
      </c>
      <c r="I1" s="4" t="s">
        <v>737</v>
      </c>
      <c r="J1" s="4" t="s">
        <v>738</v>
      </c>
      <c r="K1" s="4" t="s">
        <v>739</v>
      </c>
      <c r="L1" s="4" t="s">
        <v>740</v>
      </c>
      <c r="M1" s="4" t="s">
        <v>741</v>
      </c>
    </row>
    <row r="2" spans="1:11" ht="165.75">
      <c r="A2" s="1" t="s">
        <v>672</v>
      </c>
      <c r="B2" s="1">
        <v>300829</v>
      </c>
      <c r="E2" s="1" t="str">
        <f>HYPERLINK("http://hdl.handle.net/10107/1450226")</f>
        <v>http://hdl.handle.net/10107/1450226</v>
      </c>
      <c r="F2" s="1" t="s">
        <v>673</v>
      </c>
      <c r="G2" s="1" t="s">
        <v>674</v>
      </c>
      <c r="K2" s="3">
        <v>17801</v>
      </c>
    </row>
    <row r="3" spans="1:8" ht="142.5" customHeight="1">
      <c r="A3" s="1" t="s">
        <v>672</v>
      </c>
      <c r="B3" s="1">
        <v>300829</v>
      </c>
      <c r="C3" s="4" t="s">
        <v>1469</v>
      </c>
      <c r="D3" s="1" t="s">
        <v>675</v>
      </c>
      <c r="E3" s="1" t="str">
        <f>HYPERLINK("http://hdl.handle.net/10107/1450227-11")</f>
        <v>http://hdl.handle.net/10107/1450227-11</v>
      </c>
      <c r="H3" s="1" t="s">
        <v>1453</v>
      </c>
    </row>
    <row r="4" spans="1:8" ht="127.5">
      <c r="A4" s="1" t="s">
        <v>672</v>
      </c>
      <c r="B4" s="1">
        <v>300829</v>
      </c>
      <c r="C4" s="4" t="s">
        <v>1470</v>
      </c>
      <c r="D4" s="1" t="s">
        <v>676</v>
      </c>
      <c r="E4" s="1" t="str">
        <f>HYPERLINK("http://hdl.handle.net/10107/1450228-11")</f>
        <v>http://hdl.handle.net/10107/1450228-11</v>
      </c>
      <c r="H4" s="1" t="s">
        <v>1454</v>
      </c>
    </row>
    <row r="5" spans="1:8" ht="114.75">
      <c r="A5" s="1" t="s">
        <v>672</v>
      </c>
      <c r="B5" s="1">
        <v>300829</v>
      </c>
      <c r="C5" s="4" t="s">
        <v>1471</v>
      </c>
      <c r="D5" s="1" t="s">
        <v>677</v>
      </c>
      <c r="E5" s="1" t="str">
        <f>HYPERLINK("http://hdl.handle.net/10107/1450229-11")</f>
        <v>http://hdl.handle.net/10107/1450229-11</v>
      </c>
      <c r="H5" s="1" t="s">
        <v>1455</v>
      </c>
    </row>
    <row r="6" spans="1:8" ht="114.75">
      <c r="A6" s="1" t="s">
        <v>672</v>
      </c>
      <c r="B6" s="1">
        <v>300829</v>
      </c>
      <c r="C6" s="4" t="s">
        <v>1472</v>
      </c>
      <c r="D6" s="1" t="s">
        <v>678</v>
      </c>
      <c r="E6" s="1" t="str">
        <f>HYPERLINK("http://hdl.handle.net/10107/1450230-11")</f>
        <v>http://hdl.handle.net/10107/1450230-11</v>
      </c>
      <c r="H6" s="1" t="s">
        <v>1455</v>
      </c>
    </row>
    <row r="7" spans="1:13" ht="127.5">
      <c r="A7" s="1" t="s">
        <v>672</v>
      </c>
      <c r="B7" s="1">
        <v>300829</v>
      </c>
      <c r="C7" s="4" t="s">
        <v>1473</v>
      </c>
      <c r="D7" s="1" t="s">
        <v>679</v>
      </c>
      <c r="E7" s="1" t="str">
        <f>HYPERLINK("http://hdl.handle.net/10107/1450231-11")</f>
        <v>http://hdl.handle.net/10107/1450231-11</v>
      </c>
      <c r="H7" s="1" t="s">
        <v>1456</v>
      </c>
      <c r="I7" s="1" t="s">
        <v>818</v>
      </c>
      <c r="J7" s="1">
        <v>11</v>
      </c>
      <c r="K7" s="3">
        <v>17801</v>
      </c>
      <c r="L7" s="3">
        <v>17801</v>
      </c>
      <c r="M7" s="1" t="s">
        <v>1460</v>
      </c>
    </row>
    <row r="8" spans="1:8" ht="127.5">
      <c r="A8" s="1" t="s">
        <v>672</v>
      </c>
      <c r="B8" s="1">
        <v>300829</v>
      </c>
      <c r="C8" s="4" t="s">
        <v>1474</v>
      </c>
      <c r="D8" s="1" t="s">
        <v>680</v>
      </c>
      <c r="E8" s="1" t="str">
        <f>HYPERLINK("http://hdl.handle.net/10107/1450232-11")</f>
        <v>http://hdl.handle.net/10107/1450232-11</v>
      </c>
      <c r="H8" s="1" t="s">
        <v>1457</v>
      </c>
    </row>
    <row r="9" spans="1:8" ht="127.5">
      <c r="A9" s="1" t="s">
        <v>672</v>
      </c>
      <c r="B9" s="1">
        <v>300829</v>
      </c>
      <c r="C9" s="4" t="s">
        <v>1475</v>
      </c>
      <c r="D9" s="1" t="s">
        <v>681</v>
      </c>
      <c r="E9" s="1" t="str">
        <f>HYPERLINK("http://hdl.handle.net/10107/1450233-11")</f>
        <v>http://hdl.handle.net/10107/1450233-11</v>
      </c>
      <c r="H9" s="1" t="s">
        <v>1458</v>
      </c>
    </row>
    <row r="10" spans="1:13" ht="127.5">
      <c r="A10" s="1" t="s">
        <v>672</v>
      </c>
      <c r="B10" s="1">
        <v>300829</v>
      </c>
      <c r="C10" s="4" t="s">
        <v>1476</v>
      </c>
      <c r="D10" s="1" t="s">
        <v>682</v>
      </c>
      <c r="E10" s="1" t="str">
        <f>HYPERLINK("http://hdl.handle.net/10107/1450234-11")</f>
        <v>http://hdl.handle.net/10107/1450234-11</v>
      </c>
      <c r="H10" s="1" t="s">
        <v>1459</v>
      </c>
      <c r="I10" s="1" t="s">
        <v>818</v>
      </c>
      <c r="J10" s="1">
        <v>11</v>
      </c>
      <c r="K10" s="3">
        <v>17801</v>
      </c>
      <c r="L10" s="3">
        <v>17801</v>
      </c>
      <c r="M10" s="1" t="s">
        <v>1460</v>
      </c>
    </row>
    <row r="11" spans="1:8" ht="114.75">
      <c r="A11" s="1" t="s">
        <v>672</v>
      </c>
      <c r="B11" s="1">
        <v>300829</v>
      </c>
      <c r="C11" s="4" t="s">
        <v>1477</v>
      </c>
      <c r="D11" s="1" t="s">
        <v>683</v>
      </c>
      <c r="E11" s="1" t="str">
        <f>HYPERLINK("http://hdl.handle.net/10107/1450235-11")</f>
        <v>http://hdl.handle.net/10107/1450235-11</v>
      </c>
      <c r="H11" s="1" t="s">
        <v>1452</v>
      </c>
    </row>
    <row r="12" spans="1:8" ht="114.75">
      <c r="A12" s="1" t="s">
        <v>672</v>
      </c>
      <c r="B12" s="1">
        <v>300829</v>
      </c>
      <c r="C12" s="4" t="s">
        <v>1478</v>
      </c>
      <c r="D12" s="1" t="s">
        <v>684</v>
      </c>
      <c r="E12" s="1" t="str">
        <f>HYPERLINK("http://hdl.handle.net/10107/1450236-11")</f>
        <v>http://hdl.handle.net/10107/1450236-11</v>
      </c>
      <c r="H12" s="1" t="s">
        <v>1452</v>
      </c>
    </row>
    <row r="13" spans="1:11" ht="114.75">
      <c r="A13" s="1" t="s">
        <v>685</v>
      </c>
      <c r="B13" s="1">
        <v>300829</v>
      </c>
      <c r="E13" s="1" t="str">
        <f>HYPERLINK("http://hdl.handle.net/10107/1485050")</f>
        <v>http://hdl.handle.net/10107/1485050</v>
      </c>
      <c r="F13" s="1" t="s">
        <v>686</v>
      </c>
      <c r="G13" s="1" t="s">
        <v>687</v>
      </c>
      <c r="K13" s="3">
        <v>17776</v>
      </c>
    </row>
    <row r="14" spans="1:13" ht="25.5">
      <c r="A14" s="1" t="s">
        <v>685</v>
      </c>
      <c r="B14" s="1">
        <v>300829</v>
      </c>
      <c r="C14" s="4" t="s">
        <v>742</v>
      </c>
      <c r="D14" s="1" t="s">
        <v>688</v>
      </c>
      <c r="E14" s="1" t="str">
        <f>HYPERLINK("http://hdl.handle.net/10107/1485051-11")</f>
        <v>http://hdl.handle.net/10107/1485051-11</v>
      </c>
      <c r="H14" s="4" t="s">
        <v>760</v>
      </c>
      <c r="M14" s="4" t="s">
        <v>761</v>
      </c>
    </row>
    <row r="15" spans="1:13" ht="25.5">
      <c r="A15" s="1" t="s">
        <v>685</v>
      </c>
      <c r="B15" s="1">
        <v>300829</v>
      </c>
      <c r="C15" s="4" t="s">
        <v>743</v>
      </c>
      <c r="D15" s="1" t="s">
        <v>689</v>
      </c>
      <c r="E15" s="1" t="str">
        <f>HYPERLINK("http://hdl.handle.net/10107/1485052-11")</f>
        <v>http://hdl.handle.net/10107/1485052-11</v>
      </c>
      <c r="H15" s="4" t="s">
        <v>760</v>
      </c>
      <c r="M15" s="4" t="s">
        <v>761</v>
      </c>
    </row>
    <row r="16" spans="1:13" ht="25.5">
      <c r="A16" s="1" t="s">
        <v>685</v>
      </c>
      <c r="B16" s="1">
        <v>300829</v>
      </c>
      <c r="C16" s="4" t="s">
        <v>744</v>
      </c>
      <c r="D16" s="1" t="s">
        <v>690</v>
      </c>
      <c r="E16" s="1" t="str">
        <f>HYPERLINK("http://hdl.handle.net/10107/1485053-11")</f>
        <v>http://hdl.handle.net/10107/1485053-11</v>
      </c>
      <c r="H16" s="4" t="s">
        <v>760</v>
      </c>
      <c r="M16" s="4" t="s">
        <v>761</v>
      </c>
    </row>
    <row r="17" spans="1:13" ht="25.5">
      <c r="A17" s="1" t="s">
        <v>685</v>
      </c>
      <c r="B17" s="1">
        <v>300829</v>
      </c>
      <c r="C17" s="4" t="s">
        <v>745</v>
      </c>
      <c r="D17" s="1" t="s">
        <v>691</v>
      </c>
      <c r="E17" s="1" t="str">
        <f>HYPERLINK("http://hdl.handle.net/10107/1485054-11")</f>
        <v>http://hdl.handle.net/10107/1485054-11</v>
      </c>
      <c r="H17" s="4" t="s">
        <v>760</v>
      </c>
      <c r="M17" s="4" t="s">
        <v>761</v>
      </c>
    </row>
    <row r="18" spans="1:13" ht="25.5">
      <c r="A18" s="1" t="s">
        <v>685</v>
      </c>
      <c r="B18" s="1">
        <v>300829</v>
      </c>
      <c r="C18" s="4" t="s">
        <v>746</v>
      </c>
      <c r="D18" s="1" t="s">
        <v>692</v>
      </c>
      <c r="E18" s="1" t="str">
        <f>HYPERLINK("http://hdl.handle.net/10107/1485055-11")</f>
        <v>http://hdl.handle.net/10107/1485055-11</v>
      </c>
      <c r="H18" s="4" t="s">
        <v>760</v>
      </c>
      <c r="M18" s="4" t="s">
        <v>761</v>
      </c>
    </row>
    <row r="19" spans="1:13" ht="25.5">
      <c r="A19" s="1" t="s">
        <v>685</v>
      </c>
      <c r="B19" s="1">
        <v>300829</v>
      </c>
      <c r="C19" s="4" t="s">
        <v>747</v>
      </c>
      <c r="D19" s="1" t="s">
        <v>693</v>
      </c>
      <c r="E19" s="1" t="str">
        <f>HYPERLINK("http://hdl.handle.net/10107/1485056-11")</f>
        <v>http://hdl.handle.net/10107/1485056-11</v>
      </c>
      <c r="H19" s="4" t="s">
        <v>760</v>
      </c>
      <c r="M19" s="4" t="s">
        <v>761</v>
      </c>
    </row>
    <row r="20" spans="1:13" ht="25.5">
      <c r="A20" s="1" t="s">
        <v>685</v>
      </c>
      <c r="B20" s="1">
        <v>300829</v>
      </c>
      <c r="C20" s="4" t="s">
        <v>748</v>
      </c>
      <c r="D20" s="1" t="s">
        <v>694</v>
      </c>
      <c r="E20" s="1" t="str">
        <f>HYPERLINK("http://hdl.handle.net/10107/1485057-11")</f>
        <v>http://hdl.handle.net/10107/1485057-11</v>
      </c>
      <c r="H20" s="4" t="s">
        <v>760</v>
      </c>
      <c r="M20" s="4" t="s">
        <v>761</v>
      </c>
    </row>
    <row r="21" spans="1:13" ht="25.5">
      <c r="A21" s="1" t="s">
        <v>685</v>
      </c>
      <c r="B21" s="1">
        <v>300829</v>
      </c>
      <c r="C21" s="4" t="s">
        <v>749</v>
      </c>
      <c r="D21" s="1" t="s">
        <v>695</v>
      </c>
      <c r="E21" s="1" t="str">
        <f>HYPERLINK("http://hdl.handle.net/10107/1485058-11")</f>
        <v>http://hdl.handle.net/10107/1485058-11</v>
      </c>
      <c r="H21" s="4" t="s">
        <v>760</v>
      </c>
      <c r="M21" s="4" t="s">
        <v>761</v>
      </c>
    </row>
    <row r="22" spans="1:13" ht="25.5">
      <c r="A22" s="1" t="s">
        <v>685</v>
      </c>
      <c r="B22" s="1">
        <v>300829</v>
      </c>
      <c r="C22" s="4" t="s">
        <v>750</v>
      </c>
      <c r="D22" s="1" t="s">
        <v>696</v>
      </c>
      <c r="E22" s="1" t="str">
        <f>HYPERLINK("http://hdl.handle.net/10107/1485059-11")</f>
        <v>http://hdl.handle.net/10107/1485059-11</v>
      </c>
      <c r="H22" s="4" t="s">
        <v>760</v>
      </c>
      <c r="M22" s="4" t="s">
        <v>761</v>
      </c>
    </row>
    <row r="23" spans="1:13" ht="25.5">
      <c r="A23" s="1" t="s">
        <v>685</v>
      </c>
      <c r="B23" s="1">
        <v>300829</v>
      </c>
      <c r="C23" s="4" t="s">
        <v>751</v>
      </c>
      <c r="D23" s="1" t="s">
        <v>697</v>
      </c>
      <c r="E23" s="1" t="str">
        <f>HYPERLINK("http://hdl.handle.net/10107/1485060-11")</f>
        <v>http://hdl.handle.net/10107/1485060-11</v>
      </c>
      <c r="H23" s="4" t="s">
        <v>760</v>
      </c>
      <c r="M23" s="4" t="s">
        <v>761</v>
      </c>
    </row>
    <row r="24" spans="1:13" ht="25.5">
      <c r="A24" s="1" t="s">
        <v>685</v>
      </c>
      <c r="B24" s="1">
        <v>300829</v>
      </c>
      <c r="C24" s="4" t="s">
        <v>752</v>
      </c>
      <c r="D24" s="1" t="s">
        <v>698</v>
      </c>
      <c r="E24" s="1" t="str">
        <f>HYPERLINK("http://hdl.handle.net/10107/1485061-11")</f>
        <v>http://hdl.handle.net/10107/1485061-11</v>
      </c>
      <c r="H24" s="4" t="s">
        <v>760</v>
      </c>
      <c r="M24" s="4" t="s">
        <v>761</v>
      </c>
    </row>
    <row r="25" spans="1:13" ht="25.5">
      <c r="A25" s="1" t="s">
        <v>685</v>
      </c>
      <c r="B25" s="1">
        <v>300829</v>
      </c>
      <c r="C25" s="4" t="s">
        <v>753</v>
      </c>
      <c r="D25" s="1" t="s">
        <v>699</v>
      </c>
      <c r="E25" s="1" t="str">
        <f>HYPERLINK("http://hdl.handle.net/10107/1485062-11")</f>
        <v>http://hdl.handle.net/10107/1485062-11</v>
      </c>
      <c r="H25" s="4" t="s">
        <v>760</v>
      </c>
      <c r="M25" s="4" t="s">
        <v>761</v>
      </c>
    </row>
    <row r="26" spans="1:13" ht="25.5">
      <c r="A26" s="1" t="s">
        <v>685</v>
      </c>
      <c r="B26" s="1">
        <v>300829</v>
      </c>
      <c r="C26" s="4" t="s">
        <v>754</v>
      </c>
      <c r="D26" s="1" t="s">
        <v>700</v>
      </c>
      <c r="E26" s="1" t="str">
        <f>HYPERLINK("http://hdl.handle.net/10107/1485063-11")</f>
        <v>http://hdl.handle.net/10107/1485063-11</v>
      </c>
      <c r="H26" s="4" t="s">
        <v>760</v>
      </c>
      <c r="M26" s="4" t="s">
        <v>761</v>
      </c>
    </row>
    <row r="27" spans="1:13" ht="25.5">
      <c r="A27" s="1" t="s">
        <v>685</v>
      </c>
      <c r="B27" s="1">
        <v>300829</v>
      </c>
      <c r="C27" s="4" t="s">
        <v>755</v>
      </c>
      <c r="D27" s="1" t="s">
        <v>701</v>
      </c>
      <c r="E27" s="1" t="str">
        <f>HYPERLINK("http://hdl.handle.net/10107/1485064-11")</f>
        <v>http://hdl.handle.net/10107/1485064-11</v>
      </c>
      <c r="H27" s="4" t="s">
        <v>760</v>
      </c>
      <c r="M27" s="4" t="s">
        <v>761</v>
      </c>
    </row>
    <row r="28" spans="1:13" ht="25.5">
      <c r="A28" s="1" t="s">
        <v>685</v>
      </c>
      <c r="B28" s="1">
        <v>300829</v>
      </c>
      <c r="C28" s="4" t="s">
        <v>756</v>
      </c>
      <c r="D28" s="1" t="s">
        <v>702</v>
      </c>
      <c r="E28" s="1" t="str">
        <f>HYPERLINK("http://hdl.handle.net/10107/1485065-11")</f>
        <v>http://hdl.handle.net/10107/1485065-11</v>
      </c>
      <c r="H28" s="4" t="s">
        <v>760</v>
      </c>
      <c r="M28" s="4" t="s">
        <v>761</v>
      </c>
    </row>
    <row r="29" spans="1:13" ht="25.5">
      <c r="A29" s="1" t="s">
        <v>685</v>
      </c>
      <c r="B29" s="1">
        <v>300829</v>
      </c>
      <c r="C29" s="4" t="s">
        <v>757</v>
      </c>
      <c r="D29" s="1" t="s">
        <v>703</v>
      </c>
      <c r="E29" s="1" t="str">
        <f>HYPERLINK("http://hdl.handle.net/10107/1485066-11")</f>
        <v>http://hdl.handle.net/10107/1485066-11</v>
      </c>
      <c r="H29" s="4" t="s">
        <v>760</v>
      </c>
      <c r="M29" s="4" t="s">
        <v>761</v>
      </c>
    </row>
    <row r="30" spans="1:13" ht="25.5">
      <c r="A30" s="1" t="s">
        <v>685</v>
      </c>
      <c r="B30" s="1">
        <v>300829</v>
      </c>
      <c r="C30" s="4" t="s">
        <v>758</v>
      </c>
      <c r="D30" s="1" t="s">
        <v>704</v>
      </c>
      <c r="E30" s="1" t="str">
        <f>HYPERLINK("http://hdl.handle.net/10107/1485067-11")</f>
        <v>http://hdl.handle.net/10107/1485067-11</v>
      </c>
      <c r="H30" s="4" t="s">
        <v>760</v>
      </c>
      <c r="M30" s="4" t="s">
        <v>761</v>
      </c>
    </row>
    <row r="31" spans="1:13" ht="25.5">
      <c r="A31" s="1" t="s">
        <v>685</v>
      </c>
      <c r="B31" s="1">
        <v>300829</v>
      </c>
      <c r="C31" s="4" t="s">
        <v>759</v>
      </c>
      <c r="D31" s="1" t="s">
        <v>705</v>
      </c>
      <c r="E31" s="1" t="str">
        <f>HYPERLINK("http://hdl.handle.net/10107/1485068-11")</f>
        <v>http://hdl.handle.net/10107/1485068-11</v>
      </c>
      <c r="H31" s="4" t="s">
        <v>760</v>
      </c>
      <c r="M31" s="4" t="s">
        <v>761</v>
      </c>
    </row>
    <row r="32" spans="1:11" ht="25.5">
      <c r="A32" s="1" t="s">
        <v>706</v>
      </c>
      <c r="B32" s="1">
        <v>300831</v>
      </c>
      <c r="E32" s="1" t="str">
        <f>HYPERLINK("http://hdl.handle.net/10107/1506614")</f>
        <v>http://hdl.handle.net/10107/1506614</v>
      </c>
      <c r="F32" s="1" t="s">
        <v>707</v>
      </c>
      <c r="G32" s="1" t="s">
        <v>708</v>
      </c>
      <c r="K32" s="3">
        <v>17776</v>
      </c>
    </row>
    <row r="33" spans="1:13" ht="25.5">
      <c r="A33" s="1" t="s">
        <v>706</v>
      </c>
      <c r="B33" s="1">
        <v>300831</v>
      </c>
      <c r="C33" s="4" t="s">
        <v>763</v>
      </c>
      <c r="D33" s="1" t="s">
        <v>709</v>
      </c>
      <c r="E33" s="1" t="str">
        <f>HYPERLINK("http://hdl.handle.net/10107/1506615-11")</f>
        <v>http://hdl.handle.net/10107/1506615-11</v>
      </c>
      <c r="H33" s="4" t="s">
        <v>762</v>
      </c>
      <c r="M33" s="4" t="s">
        <v>761</v>
      </c>
    </row>
    <row r="34" spans="1:13" ht="25.5">
      <c r="A34" s="1" t="s">
        <v>706</v>
      </c>
      <c r="B34" s="1">
        <v>300831</v>
      </c>
      <c r="C34" s="4" t="s">
        <v>764</v>
      </c>
      <c r="D34" s="1" t="s">
        <v>710</v>
      </c>
      <c r="E34" s="1" t="str">
        <f>HYPERLINK("http://hdl.handle.net/10107/1506616-11")</f>
        <v>http://hdl.handle.net/10107/1506616-11</v>
      </c>
      <c r="H34" s="4" t="s">
        <v>762</v>
      </c>
      <c r="M34" s="4" t="s">
        <v>761</v>
      </c>
    </row>
    <row r="35" spans="1:11" ht="63.75">
      <c r="A35" s="1" t="s">
        <v>711</v>
      </c>
      <c r="B35" s="1">
        <v>300832</v>
      </c>
      <c r="E35" s="1" t="str">
        <f>HYPERLINK("http://hdl.handle.net/10107/1470376")</f>
        <v>http://hdl.handle.net/10107/1470376</v>
      </c>
      <c r="F35" s="1" t="s">
        <v>712</v>
      </c>
      <c r="G35" s="1" t="s">
        <v>713</v>
      </c>
      <c r="K35" s="3">
        <v>17792</v>
      </c>
    </row>
    <row r="36" spans="1:12" ht="102">
      <c r="A36" s="1" t="s">
        <v>711</v>
      </c>
      <c r="B36" s="1">
        <v>300832</v>
      </c>
      <c r="C36" s="4" t="s">
        <v>765</v>
      </c>
      <c r="D36" s="1" t="s">
        <v>714</v>
      </c>
      <c r="E36" s="1" t="str">
        <f>HYPERLINK("http://hdl.handle.net/10107/1470377-11")</f>
        <v>http://hdl.handle.net/10107/1470377-11</v>
      </c>
      <c r="H36" s="4" t="s">
        <v>769</v>
      </c>
      <c r="I36" s="4" t="s">
        <v>770</v>
      </c>
      <c r="J36" s="1">
        <v>8</v>
      </c>
      <c r="K36" s="3">
        <v>17792</v>
      </c>
      <c r="L36" s="3">
        <v>17792</v>
      </c>
    </row>
    <row r="37" spans="1:12" ht="25.5">
      <c r="A37" s="1" t="s">
        <v>711</v>
      </c>
      <c r="B37" s="1">
        <v>300832</v>
      </c>
      <c r="C37" s="4" t="s">
        <v>766</v>
      </c>
      <c r="D37" s="1" t="s">
        <v>715</v>
      </c>
      <c r="E37" s="1" t="str">
        <f>HYPERLINK("http://hdl.handle.net/10107/1470378-11")</f>
        <v>http://hdl.handle.net/10107/1470378-11</v>
      </c>
      <c r="H37" s="4" t="s">
        <v>771</v>
      </c>
      <c r="L37" s="3">
        <v>17792</v>
      </c>
    </row>
    <row r="38" spans="1:12" ht="25.5">
      <c r="A38" s="1" t="s">
        <v>711</v>
      </c>
      <c r="B38" s="1">
        <v>300832</v>
      </c>
      <c r="C38" s="4" t="s">
        <v>767</v>
      </c>
      <c r="D38" s="1" t="s">
        <v>716</v>
      </c>
      <c r="E38" s="1" t="str">
        <f>HYPERLINK("http://hdl.handle.net/10107/1470379-11")</f>
        <v>http://hdl.handle.net/10107/1470379-11</v>
      </c>
      <c r="H38" s="4" t="s">
        <v>772</v>
      </c>
      <c r="L38" s="3">
        <v>17792</v>
      </c>
    </row>
    <row r="39" spans="1:12" ht="25.5">
      <c r="A39" s="1" t="s">
        <v>711</v>
      </c>
      <c r="B39" s="1">
        <v>300832</v>
      </c>
      <c r="C39" s="4" t="s">
        <v>768</v>
      </c>
      <c r="D39" s="1" t="s">
        <v>717</v>
      </c>
      <c r="E39" s="1" t="str">
        <f>HYPERLINK("http://hdl.handle.net/10107/1470380-11")</f>
        <v>http://hdl.handle.net/10107/1470380-11</v>
      </c>
      <c r="H39" s="4" t="s">
        <v>773</v>
      </c>
      <c r="L39" s="3">
        <v>17792</v>
      </c>
    </row>
    <row r="40" spans="1:11" ht="127.5">
      <c r="A40" s="1" t="s">
        <v>718</v>
      </c>
      <c r="B40" s="1">
        <v>300833</v>
      </c>
      <c r="E40" s="1" t="str">
        <f>HYPERLINK("http://hdl.handle.net/10107/1491401")</f>
        <v>http://hdl.handle.net/10107/1491401</v>
      </c>
      <c r="F40" s="1" t="s">
        <v>719</v>
      </c>
      <c r="G40" s="1" t="s">
        <v>720</v>
      </c>
      <c r="K40" s="3">
        <v>17776</v>
      </c>
    </row>
    <row r="41" spans="1:13" ht="38.25">
      <c r="A41" s="1" t="s">
        <v>718</v>
      </c>
      <c r="B41" s="1">
        <v>300833</v>
      </c>
      <c r="C41" s="4" t="s">
        <v>774</v>
      </c>
      <c r="D41" s="1" t="s">
        <v>721</v>
      </c>
      <c r="E41" s="1" t="str">
        <f>HYPERLINK("http://hdl.handle.net/10107/1491402-11")</f>
        <v>http://hdl.handle.net/10107/1491402-11</v>
      </c>
      <c r="H41" s="4" t="s">
        <v>775</v>
      </c>
      <c r="M41" s="4" t="s">
        <v>761</v>
      </c>
    </row>
    <row r="42" spans="1:11" ht="89.25">
      <c r="A42" s="1" t="s">
        <v>722</v>
      </c>
      <c r="B42" s="1">
        <v>300834</v>
      </c>
      <c r="E42" s="1" t="str">
        <f>HYPERLINK("http://hdl.handle.net/10107/1504174")</f>
        <v>http://hdl.handle.net/10107/1504174</v>
      </c>
      <c r="F42" s="1" t="s">
        <v>723</v>
      </c>
      <c r="G42" s="1" t="s">
        <v>724</v>
      </c>
      <c r="K42" s="3">
        <v>17787</v>
      </c>
    </row>
    <row r="43" spans="1:13" ht="38.25">
      <c r="A43" s="1" t="s">
        <v>722</v>
      </c>
      <c r="B43" s="1">
        <v>300834</v>
      </c>
      <c r="C43" s="4" t="s">
        <v>776</v>
      </c>
      <c r="D43" s="1" t="s">
        <v>725</v>
      </c>
      <c r="E43" s="1" t="str">
        <f>HYPERLINK("http://hdl.handle.net/10107/1504175-11")</f>
        <v>http://hdl.handle.net/10107/1504175-11</v>
      </c>
      <c r="H43" s="4" t="s">
        <v>784</v>
      </c>
      <c r="I43" s="4" t="s">
        <v>785</v>
      </c>
      <c r="J43" s="1">
        <v>12</v>
      </c>
      <c r="K43" s="3">
        <v>17787</v>
      </c>
      <c r="L43" s="3">
        <v>17787</v>
      </c>
      <c r="M43" s="2" t="s">
        <v>786</v>
      </c>
    </row>
    <row r="44" spans="1:13" ht="38.25">
      <c r="A44" s="1" t="s">
        <v>722</v>
      </c>
      <c r="B44" s="1">
        <v>300834</v>
      </c>
      <c r="C44" s="4" t="s">
        <v>777</v>
      </c>
      <c r="D44" s="1" t="s">
        <v>726</v>
      </c>
      <c r="E44" s="1" t="str">
        <f>HYPERLINK("http://hdl.handle.net/10107/1504176-11")</f>
        <v>http://hdl.handle.net/10107/1504176-11</v>
      </c>
      <c r="H44" s="4" t="s">
        <v>784</v>
      </c>
      <c r="I44" s="4" t="s">
        <v>785</v>
      </c>
      <c r="J44" s="1">
        <v>12</v>
      </c>
      <c r="K44" s="3">
        <v>17787</v>
      </c>
      <c r="L44" s="3">
        <v>17787</v>
      </c>
      <c r="M44" s="2" t="s">
        <v>786</v>
      </c>
    </row>
    <row r="45" spans="1:13" ht="38.25">
      <c r="A45" s="1" t="s">
        <v>722</v>
      </c>
      <c r="B45" s="1">
        <v>300834</v>
      </c>
      <c r="C45" s="4" t="s">
        <v>778</v>
      </c>
      <c r="D45" s="1" t="s">
        <v>727</v>
      </c>
      <c r="E45" s="1" t="str">
        <f>HYPERLINK("http://hdl.handle.net/10107/1504177-11")</f>
        <v>http://hdl.handle.net/10107/1504177-11</v>
      </c>
      <c r="H45" s="4" t="s">
        <v>784</v>
      </c>
      <c r="I45" s="4" t="s">
        <v>785</v>
      </c>
      <c r="J45" s="1">
        <v>12</v>
      </c>
      <c r="K45" s="3">
        <v>17787</v>
      </c>
      <c r="L45" s="3">
        <v>17787</v>
      </c>
      <c r="M45" s="2" t="s">
        <v>786</v>
      </c>
    </row>
    <row r="46" spans="1:13" ht="38.25">
      <c r="A46" s="1" t="s">
        <v>722</v>
      </c>
      <c r="B46" s="1">
        <v>300834</v>
      </c>
      <c r="C46" s="4" t="s">
        <v>779</v>
      </c>
      <c r="D46" s="1" t="s">
        <v>728</v>
      </c>
      <c r="E46" s="1" t="str">
        <f>HYPERLINK("http://hdl.handle.net/10107/1504178-11")</f>
        <v>http://hdl.handle.net/10107/1504178-11</v>
      </c>
      <c r="H46" s="4" t="s">
        <v>784</v>
      </c>
      <c r="I46" s="4" t="s">
        <v>785</v>
      </c>
      <c r="J46" s="1">
        <v>12</v>
      </c>
      <c r="K46" s="3">
        <v>17787</v>
      </c>
      <c r="L46" s="3">
        <v>17787</v>
      </c>
      <c r="M46" s="2" t="s">
        <v>786</v>
      </c>
    </row>
    <row r="47" spans="1:13" ht="38.25">
      <c r="A47" s="1" t="s">
        <v>722</v>
      </c>
      <c r="B47" s="1">
        <v>300834</v>
      </c>
      <c r="C47" s="4" t="s">
        <v>780</v>
      </c>
      <c r="D47" s="1" t="s">
        <v>729</v>
      </c>
      <c r="E47" s="1" t="str">
        <f>HYPERLINK("http://hdl.handle.net/10107/1504179-11")</f>
        <v>http://hdl.handle.net/10107/1504179-11</v>
      </c>
      <c r="H47" s="4" t="s">
        <v>784</v>
      </c>
      <c r="I47" s="4" t="s">
        <v>785</v>
      </c>
      <c r="J47" s="1">
        <v>12</v>
      </c>
      <c r="K47" s="3">
        <v>17787</v>
      </c>
      <c r="L47" s="3">
        <v>17787</v>
      </c>
      <c r="M47" s="2" t="s">
        <v>786</v>
      </c>
    </row>
    <row r="48" spans="1:13" ht="38.25">
      <c r="A48" s="1" t="s">
        <v>722</v>
      </c>
      <c r="B48" s="1">
        <v>300834</v>
      </c>
      <c r="C48" s="4" t="s">
        <v>781</v>
      </c>
      <c r="D48" s="1" t="s">
        <v>730</v>
      </c>
      <c r="E48" s="1" t="str">
        <f>HYPERLINK("http://hdl.handle.net/10107/1504180-11")</f>
        <v>http://hdl.handle.net/10107/1504180-11</v>
      </c>
      <c r="H48" s="4" t="s">
        <v>784</v>
      </c>
      <c r="I48" s="4" t="s">
        <v>785</v>
      </c>
      <c r="J48" s="1">
        <v>12</v>
      </c>
      <c r="K48" s="3">
        <v>17787</v>
      </c>
      <c r="L48" s="3">
        <v>17787</v>
      </c>
      <c r="M48" s="2" t="s">
        <v>786</v>
      </c>
    </row>
    <row r="49" spans="1:13" ht="38.25">
      <c r="A49" s="1" t="s">
        <v>722</v>
      </c>
      <c r="B49" s="1">
        <v>300834</v>
      </c>
      <c r="C49" s="4" t="s">
        <v>782</v>
      </c>
      <c r="D49" s="1" t="s">
        <v>731</v>
      </c>
      <c r="E49" s="1" t="str">
        <f>HYPERLINK("http://hdl.handle.net/10107/1504181-11")</f>
        <v>http://hdl.handle.net/10107/1504181-11</v>
      </c>
      <c r="H49" s="4" t="s">
        <v>784</v>
      </c>
      <c r="I49" s="4" t="s">
        <v>785</v>
      </c>
      <c r="J49" s="1">
        <v>12</v>
      </c>
      <c r="K49" s="3">
        <v>17787</v>
      </c>
      <c r="L49" s="3">
        <v>17787</v>
      </c>
      <c r="M49" s="2" t="s">
        <v>786</v>
      </c>
    </row>
    <row r="50" spans="1:13" ht="38.25">
      <c r="A50" s="1" t="s">
        <v>722</v>
      </c>
      <c r="B50" s="1">
        <v>300834</v>
      </c>
      <c r="C50" s="4" t="s">
        <v>783</v>
      </c>
      <c r="D50" s="1" t="s">
        <v>732</v>
      </c>
      <c r="E50" s="1" t="str">
        <f>HYPERLINK("http://hdl.handle.net/10107/1504182-11")</f>
        <v>http://hdl.handle.net/10107/1504182-11</v>
      </c>
      <c r="H50" s="4" t="s">
        <v>784</v>
      </c>
      <c r="I50" s="4" t="s">
        <v>785</v>
      </c>
      <c r="J50" s="1">
        <v>12</v>
      </c>
      <c r="K50" s="3">
        <v>17787</v>
      </c>
      <c r="L50" s="3">
        <v>17787</v>
      </c>
      <c r="M50" s="2" t="s">
        <v>786</v>
      </c>
    </row>
    <row r="51" spans="1:11" ht="114.75">
      <c r="A51" s="1" t="s">
        <v>733</v>
      </c>
      <c r="B51" s="1">
        <v>300835</v>
      </c>
      <c r="E51" s="1" t="str">
        <f>HYPERLINK("http://hdl.handle.net/10107/1501615")</f>
        <v>http://hdl.handle.net/10107/1501615</v>
      </c>
      <c r="F51" s="1" t="s">
        <v>734</v>
      </c>
      <c r="G51" s="1" t="s">
        <v>583</v>
      </c>
      <c r="K51" s="3">
        <v>17799</v>
      </c>
    </row>
    <row r="52" spans="1:12" ht="51">
      <c r="A52" s="1" t="s">
        <v>733</v>
      </c>
      <c r="B52" s="1">
        <v>300835</v>
      </c>
      <c r="C52" s="4" t="s">
        <v>787</v>
      </c>
      <c r="D52" s="1" t="s">
        <v>584</v>
      </c>
      <c r="E52" s="1" t="str">
        <f>HYPERLINK("http://hdl.handle.net/10107/1501616-11")</f>
        <v>http://hdl.handle.net/10107/1501616-11</v>
      </c>
      <c r="H52" s="4" t="s">
        <v>791</v>
      </c>
      <c r="I52" s="4" t="s">
        <v>770</v>
      </c>
      <c r="J52" s="1">
        <v>10</v>
      </c>
      <c r="K52" s="3">
        <v>17799</v>
      </c>
      <c r="L52" s="3">
        <v>17799</v>
      </c>
    </row>
    <row r="53" spans="1:12" ht="114.75">
      <c r="A53" s="1" t="s">
        <v>733</v>
      </c>
      <c r="B53" s="1">
        <v>300835</v>
      </c>
      <c r="C53" s="4" t="s">
        <v>788</v>
      </c>
      <c r="D53" s="1" t="s">
        <v>585</v>
      </c>
      <c r="E53" s="1" t="str">
        <f>HYPERLINK("http://hdl.handle.net/10107/1501617-11")</f>
        <v>http://hdl.handle.net/10107/1501617-11</v>
      </c>
      <c r="H53" s="4" t="s">
        <v>794</v>
      </c>
      <c r="I53" s="4" t="s">
        <v>770</v>
      </c>
      <c r="J53" s="1">
        <v>10</v>
      </c>
      <c r="K53" s="3">
        <v>17799</v>
      </c>
      <c r="L53" s="3">
        <v>17799</v>
      </c>
    </row>
    <row r="54" spans="1:12" ht="51">
      <c r="A54" s="1" t="s">
        <v>733</v>
      </c>
      <c r="B54" s="1">
        <v>300835</v>
      </c>
      <c r="C54" s="4" t="s">
        <v>789</v>
      </c>
      <c r="D54" s="1" t="s">
        <v>586</v>
      </c>
      <c r="E54" s="1" t="str">
        <f>HYPERLINK("http://hdl.handle.net/10107/1501618-11")</f>
        <v>http://hdl.handle.net/10107/1501618-11</v>
      </c>
      <c r="H54" s="4" t="s">
        <v>792</v>
      </c>
      <c r="I54" s="4" t="s">
        <v>770</v>
      </c>
      <c r="J54" s="1">
        <v>10</v>
      </c>
      <c r="K54" s="3">
        <v>17799</v>
      </c>
      <c r="L54" s="3">
        <v>17799</v>
      </c>
    </row>
    <row r="55" spans="1:12" ht="51">
      <c r="A55" s="1" t="s">
        <v>733</v>
      </c>
      <c r="B55" s="1">
        <v>300835</v>
      </c>
      <c r="C55" s="4" t="s">
        <v>790</v>
      </c>
      <c r="D55" s="1" t="s">
        <v>587</v>
      </c>
      <c r="E55" s="1" t="str">
        <f>HYPERLINK("http://hdl.handle.net/10107/1501619-11")</f>
        <v>http://hdl.handle.net/10107/1501619-11</v>
      </c>
      <c r="H55" s="4" t="s">
        <v>793</v>
      </c>
      <c r="I55" s="4" t="s">
        <v>770</v>
      </c>
      <c r="J55" s="1">
        <v>10</v>
      </c>
      <c r="K55" s="3">
        <v>17799</v>
      </c>
      <c r="L55" s="3">
        <v>17799</v>
      </c>
    </row>
    <row r="56" spans="1:11" ht="89.25">
      <c r="A56" s="1" t="s">
        <v>588</v>
      </c>
      <c r="B56" s="1">
        <v>300836</v>
      </c>
      <c r="E56" s="1" t="str">
        <f>HYPERLINK("http://hdl.handle.net/10107/1504385")</f>
        <v>http://hdl.handle.net/10107/1504385</v>
      </c>
      <c r="F56" s="1" t="s">
        <v>589</v>
      </c>
      <c r="G56" s="1" t="s">
        <v>590</v>
      </c>
      <c r="K56" s="3">
        <v>17794</v>
      </c>
    </row>
    <row r="57" spans="1:13" ht="38.25">
      <c r="A57" s="1" t="s">
        <v>588</v>
      </c>
      <c r="B57" s="1">
        <v>300836</v>
      </c>
      <c r="C57" s="4" t="s">
        <v>795</v>
      </c>
      <c r="D57" s="1" t="s">
        <v>591</v>
      </c>
      <c r="E57" s="1" t="str">
        <f>HYPERLINK("http://hdl.handle.net/10107/1504386-11")</f>
        <v>http://hdl.handle.net/10107/1504386-11</v>
      </c>
      <c r="H57" s="4" t="s">
        <v>805</v>
      </c>
      <c r="I57" s="4" t="s">
        <v>785</v>
      </c>
      <c r="J57" s="1">
        <v>12</v>
      </c>
      <c r="K57" s="3">
        <v>17794</v>
      </c>
      <c r="L57" s="3">
        <v>17794</v>
      </c>
      <c r="M57" s="2" t="s">
        <v>786</v>
      </c>
    </row>
    <row r="58" spans="1:13" ht="38.25">
      <c r="A58" s="1" t="s">
        <v>588</v>
      </c>
      <c r="B58" s="1">
        <v>300836</v>
      </c>
      <c r="C58" s="4" t="s">
        <v>796</v>
      </c>
      <c r="D58" s="1" t="s">
        <v>592</v>
      </c>
      <c r="E58" s="1" t="str">
        <f>HYPERLINK("http://hdl.handle.net/10107/1504387-11")</f>
        <v>http://hdl.handle.net/10107/1504387-11</v>
      </c>
      <c r="H58" s="4" t="s">
        <v>805</v>
      </c>
      <c r="I58" s="4" t="s">
        <v>785</v>
      </c>
      <c r="J58" s="1">
        <v>12</v>
      </c>
      <c r="K58" s="3">
        <v>17794</v>
      </c>
      <c r="L58" s="3">
        <v>17794</v>
      </c>
      <c r="M58" s="2" t="s">
        <v>786</v>
      </c>
    </row>
    <row r="59" spans="1:13" ht="38.25">
      <c r="A59" s="1" t="s">
        <v>588</v>
      </c>
      <c r="B59" s="1">
        <v>300836</v>
      </c>
      <c r="C59" s="4" t="s">
        <v>797</v>
      </c>
      <c r="D59" s="1" t="s">
        <v>593</v>
      </c>
      <c r="E59" s="1" t="str">
        <f>HYPERLINK("http://hdl.handle.net/10107/1504388-11")</f>
        <v>http://hdl.handle.net/10107/1504388-11</v>
      </c>
      <c r="H59" s="4" t="s">
        <v>805</v>
      </c>
      <c r="I59" s="4" t="s">
        <v>785</v>
      </c>
      <c r="J59" s="1">
        <v>12</v>
      </c>
      <c r="K59" s="3">
        <v>17794</v>
      </c>
      <c r="L59" s="3">
        <v>17794</v>
      </c>
      <c r="M59" s="2" t="s">
        <v>786</v>
      </c>
    </row>
    <row r="60" spans="1:13" ht="38.25">
      <c r="A60" s="1" t="s">
        <v>588</v>
      </c>
      <c r="B60" s="1">
        <v>300836</v>
      </c>
      <c r="C60" s="4" t="s">
        <v>798</v>
      </c>
      <c r="D60" s="1" t="s">
        <v>594</v>
      </c>
      <c r="E60" s="1" t="str">
        <f>HYPERLINK("http://hdl.handle.net/10107/1504389-11")</f>
        <v>http://hdl.handle.net/10107/1504389-11</v>
      </c>
      <c r="H60" s="4" t="s">
        <v>805</v>
      </c>
      <c r="I60" s="4" t="s">
        <v>785</v>
      </c>
      <c r="J60" s="1">
        <v>12</v>
      </c>
      <c r="K60" s="3">
        <v>17794</v>
      </c>
      <c r="L60" s="3">
        <v>17794</v>
      </c>
      <c r="M60" s="2" t="s">
        <v>786</v>
      </c>
    </row>
    <row r="61" spans="1:13" ht="38.25">
      <c r="A61" s="1" t="s">
        <v>588</v>
      </c>
      <c r="B61" s="1">
        <v>300836</v>
      </c>
      <c r="C61" s="4" t="s">
        <v>799</v>
      </c>
      <c r="D61" s="1" t="s">
        <v>595</v>
      </c>
      <c r="E61" s="1" t="str">
        <f>HYPERLINK("http://hdl.handle.net/10107/1504390-11")</f>
        <v>http://hdl.handle.net/10107/1504390-11</v>
      </c>
      <c r="H61" s="4" t="s">
        <v>805</v>
      </c>
      <c r="I61" s="4" t="s">
        <v>785</v>
      </c>
      <c r="J61" s="1">
        <v>12</v>
      </c>
      <c r="K61" s="3">
        <v>17794</v>
      </c>
      <c r="L61" s="3">
        <v>17794</v>
      </c>
      <c r="M61" s="2" t="s">
        <v>786</v>
      </c>
    </row>
    <row r="62" spans="1:13" ht="38.25">
      <c r="A62" s="1" t="s">
        <v>588</v>
      </c>
      <c r="B62" s="1">
        <v>300836</v>
      </c>
      <c r="C62" s="4" t="s">
        <v>800</v>
      </c>
      <c r="D62" s="1" t="s">
        <v>596</v>
      </c>
      <c r="E62" s="1" t="str">
        <f>HYPERLINK("http://hdl.handle.net/10107/1504391-11")</f>
        <v>http://hdl.handle.net/10107/1504391-11</v>
      </c>
      <c r="H62" s="4" t="s">
        <v>805</v>
      </c>
      <c r="I62" s="4" t="s">
        <v>785</v>
      </c>
      <c r="J62" s="1">
        <v>12</v>
      </c>
      <c r="K62" s="3">
        <v>17794</v>
      </c>
      <c r="L62" s="3">
        <v>17794</v>
      </c>
      <c r="M62" s="2" t="s">
        <v>786</v>
      </c>
    </row>
    <row r="63" spans="1:13" ht="38.25">
      <c r="A63" s="1" t="s">
        <v>588</v>
      </c>
      <c r="B63" s="1">
        <v>300836</v>
      </c>
      <c r="C63" s="4" t="s">
        <v>801</v>
      </c>
      <c r="D63" s="1" t="s">
        <v>597</v>
      </c>
      <c r="E63" s="1" t="str">
        <f>HYPERLINK("http://hdl.handle.net/10107/1504392-11")</f>
        <v>http://hdl.handle.net/10107/1504392-11</v>
      </c>
      <c r="H63" s="4" t="s">
        <v>805</v>
      </c>
      <c r="I63" s="4" t="s">
        <v>785</v>
      </c>
      <c r="J63" s="1">
        <v>12</v>
      </c>
      <c r="K63" s="3">
        <v>17794</v>
      </c>
      <c r="L63" s="3">
        <v>17794</v>
      </c>
      <c r="M63" s="2" t="s">
        <v>786</v>
      </c>
    </row>
    <row r="64" spans="1:13" ht="38.25">
      <c r="A64" s="1" t="s">
        <v>588</v>
      </c>
      <c r="B64" s="1">
        <v>300836</v>
      </c>
      <c r="C64" s="4" t="s">
        <v>802</v>
      </c>
      <c r="D64" s="1" t="s">
        <v>598</v>
      </c>
      <c r="E64" s="1" t="str">
        <f>HYPERLINK("http://hdl.handle.net/10107/1504393-11")</f>
        <v>http://hdl.handle.net/10107/1504393-11</v>
      </c>
      <c r="H64" s="4" t="s">
        <v>805</v>
      </c>
      <c r="I64" s="4" t="s">
        <v>785</v>
      </c>
      <c r="J64" s="1">
        <v>12</v>
      </c>
      <c r="K64" s="3">
        <v>17794</v>
      </c>
      <c r="L64" s="3">
        <v>17794</v>
      </c>
      <c r="M64" s="2" t="s">
        <v>786</v>
      </c>
    </row>
    <row r="65" spans="1:13" ht="38.25">
      <c r="A65" s="1" t="s">
        <v>588</v>
      </c>
      <c r="B65" s="1">
        <v>300836</v>
      </c>
      <c r="C65" s="4" t="s">
        <v>803</v>
      </c>
      <c r="D65" s="1" t="s">
        <v>599</v>
      </c>
      <c r="E65" s="1" t="str">
        <f>HYPERLINK("http://hdl.handle.net/10107/1504394-11")</f>
        <v>http://hdl.handle.net/10107/1504394-11</v>
      </c>
      <c r="H65" s="4" t="s">
        <v>805</v>
      </c>
      <c r="I65" s="4" t="s">
        <v>785</v>
      </c>
      <c r="J65" s="1">
        <v>12</v>
      </c>
      <c r="K65" s="3">
        <v>17794</v>
      </c>
      <c r="L65" s="3">
        <v>17794</v>
      </c>
      <c r="M65" s="2" t="s">
        <v>786</v>
      </c>
    </row>
    <row r="66" spans="1:13" ht="38.25">
      <c r="A66" s="1" t="s">
        <v>588</v>
      </c>
      <c r="B66" s="1">
        <v>300836</v>
      </c>
      <c r="C66" s="4" t="s">
        <v>804</v>
      </c>
      <c r="D66" s="1" t="s">
        <v>600</v>
      </c>
      <c r="E66" s="1" t="str">
        <f>HYPERLINK("http://hdl.handle.net/10107/1504395-11")</f>
        <v>http://hdl.handle.net/10107/1504395-11</v>
      </c>
      <c r="H66" s="4" t="s">
        <v>805</v>
      </c>
      <c r="I66" s="4" t="s">
        <v>785</v>
      </c>
      <c r="J66" s="1">
        <v>12</v>
      </c>
      <c r="K66" s="3">
        <v>17794</v>
      </c>
      <c r="L66" s="3">
        <v>17794</v>
      </c>
      <c r="M66" s="2" t="s">
        <v>786</v>
      </c>
    </row>
    <row r="67" spans="1:11" ht="63.75">
      <c r="A67" s="1" t="s">
        <v>601</v>
      </c>
      <c r="B67" s="1">
        <v>300837</v>
      </c>
      <c r="E67" s="1" t="str">
        <f>HYPERLINK("http://hdl.handle.net/10107/1466775")</f>
        <v>http://hdl.handle.net/10107/1466775</v>
      </c>
      <c r="F67" s="1" t="s">
        <v>602</v>
      </c>
      <c r="G67" s="1" t="s">
        <v>603</v>
      </c>
      <c r="K67" s="3">
        <v>17808</v>
      </c>
    </row>
    <row r="68" spans="1:12" ht="25.5">
      <c r="A68" s="1" t="s">
        <v>601</v>
      </c>
      <c r="B68" s="1">
        <v>300837</v>
      </c>
      <c r="C68" s="4" t="s">
        <v>806</v>
      </c>
      <c r="D68" s="1" t="s">
        <v>604</v>
      </c>
      <c r="E68" s="1" t="str">
        <f>HYPERLINK("http://hdl.handle.net/10107/1466776-11")</f>
        <v>http://hdl.handle.net/10107/1466776-11</v>
      </c>
      <c r="H68" s="4" t="s">
        <v>816</v>
      </c>
      <c r="I68" s="4" t="s">
        <v>818</v>
      </c>
      <c r="L68" s="3">
        <v>17808</v>
      </c>
    </row>
    <row r="69" spans="1:12" ht="25.5">
      <c r="A69" s="1" t="s">
        <v>601</v>
      </c>
      <c r="B69" s="1">
        <v>300837</v>
      </c>
      <c r="C69" s="4" t="s">
        <v>807</v>
      </c>
      <c r="D69" s="1" t="s">
        <v>605</v>
      </c>
      <c r="E69" s="1" t="str">
        <f>HYPERLINK("http://hdl.handle.net/10107/1466777-11")</f>
        <v>http://hdl.handle.net/10107/1466777-11</v>
      </c>
      <c r="H69" s="4" t="s">
        <v>816</v>
      </c>
      <c r="I69" s="4" t="s">
        <v>818</v>
      </c>
      <c r="L69" s="3">
        <v>17808</v>
      </c>
    </row>
    <row r="70" spans="1:12" ht="25.5">
      <c r="A70" s="1" t="s">
        <v>601</v>
      </c>
      <c r="B70" s="1">
        <v>300837</v>
      </c>
      <c r="C70" s="4" t="s">
        <v>808</v>
      </c>
      <c r="D70" s="1" t="s">
        <v>606</v>
      </c>
      <c r="E70" s="1" t="str">
        <f>HYPERLINK("http://hdl.handle.net/10107/1466778-11")</f>
        <v>http://hdl.handle.net/10107/1466778-11</v>
      </c>
      <c r="H70" s="4" t="s">
        <v>817</v>
      </c>
      <c r="I70" s="4" t="s">
        <v>818</v>
      </c>
      <c r="J70" s="1">
        <v>14</v>
      </c>
      <c r="K70" s="3">
        <v>17808</v>
      </c>
      <c r="L70" s="3">
        <v>17808</v>
      </c>
    </row>
    <row r="71" spans="1:12" ht="25.5">
      <c r="A71" s="1" t="s">
        <v>601</v>
      </c>
      <c r="B71" s="1">
        <v>300837</v>
      </c>
      <c r="C71" s="4" t="s">
        <v>809</v>
      </c>
      <c r="D71" s="1" t="s">
        <v>607</v>
      </c>
      <c r="E71" s="1" t="str">
        <f>HYPERLINK("http://hdl.handle.net/10107/1466779-11")</f>
        <v>http://hdl.handle.net/10107/1466779-11</v>
      </c>
      <c r="H71" s="4" t="s">
        <v>816</v>
      </c>
      <c r="I71" s="4" t="s">
        <v>818</v>
      </c>
      <c r="L71" s="3">
        <v>17808</v>
      </c>
    </row>
    <row r="72" spans="1:12" ht="25.5">
      <c r="A72" s="1" t="s">
        <v>601</v>
      </c>
      <c r="B72" s="1">
        <v>300837</v>
      </c>
      <c r="C72" s="4" t="s">
        <v>810</v>
      </c>
      <c r="D72" s="1" t="s">
        <v>608</v>
      </c>
      <c r="E72" s="1" t="str">
        <f>HYPERLINK("http://hdl.handle.net/10107/1466780-11")</f>
        <v>http://hdl.handle.net/10107/1466780-11</v>
      </c>
      <c r="H72" s="4" t="s">
        <v>816</v>
      </c>
      <c r="I72" s="4" t="s">
        <v>818</v>
      </c>
      <c r="L72" s="3">
        <v>17808</v>
      </c>
    </row>
    <row r="73" spans="1:12" ht="25.5">
      <c r="A73" s="1" t="s">
        <v>601</v>
      </c>
      <c r="B73" s="1">
        <v>300837</v>
      </c>
      <c r="C73" s="4" t="s">
        <v>811</v>
      </c>
      <c r="D73" s="1" t="s">
        <v>609</v>
      </c>
      <c r="E73" s="1" t="str">
        <f>HYPERLINK("http://hdl.handle.net/10107/1466781-11")</f>
        <v>http://hdl.handle.net/10107/1466781-11</v>
      </c>
      <c r="H73" s="4" t="s">
        <v>816</v>
      </c>
      <c r="I73" s="4" t="s">
        <v>818</v>
      </c>
      <c r="L73" s="3">
        <v>17808</v>
      </c>
    </row>
    <row r="74" spans="1:12" ht="38.25">
      <c r="A74" s="1" t="s">
        <v>601</v>
      </c>
      <c r="B74" s="1">
        <v>300837</v>
      </c>
      <c r="C74" s="4" t="s">
        <v>812</v>
      </c>
      <c r="D74" s="1" t="s">
        <v>610</v>
      </c>
      <c r="E74" s="1" t="str">
        <f>HYPERLINK("http://hdl.handle.net/10107/1466782-11")</f>
        <v>http://hdl.handle.net/10107/1466782-11</v>
      </c>
      <c r="H74" s="4" t="s">
        <v>814</v>
      </c>
      <c r="I74" s="4" t="s">
        <v>818</v>
      </c>
      <c r="J74" s="1">
        <v>1</v>
      </c>
      <c r="K74" s="3">
        <v>17808</v>
      </c>
      <c r="L74" s="3">
        <v>17808</v>
      </c>
    </row>
    <row r="75" spans="1:12" ht="38.25">
      <c r="A75" s="1" t="s">
        <v>601</v>
      </c>
      <c r="B75" s="1">
        <v>300837</v>
      </c>
      <c r="C75" s="4" t="s">
        <v>813</v>
      </c>
      <c r="D75" s="1" t="s">
        <v>611</v>
      </c>
      <c r="E75" s="1" t="str">
        <f>HYPERLINK("http://hdl.handle.net/10107/1466783-11")</f>
        <v>http://hdl.handle.net/10107/1466783-11</v>
      </c>
      <c r="H75" s="4" t="s">
        <v>815</v>
      </c>
      <c r="I75" s="4" t="s">
        <v>818</v>
      </c>
      <c r="L75" s="3">
        <v>17808</v>
      </c>
    </row>
    <row r="76" spans="1:11" ht="51">
      <c r="A76" s="1" t="s">
        <v>612</v>
      </c>
      <c r="B76" s="1">
        <v>300838</v>
      </c>
      <c r="E76" s="1" t="str">
        <f>HYPERLINK("http://hdl.handle.net/10107/1456176")</f>
        <v>http://hdl.handle.net/10107/1456176</v>
      </c>
      <c r="F76" s="1" t="s">
        <v>613</v>
      </c>
      <c r="G76" s="1" t="s">
        <v>614</v>
      </c>
      <c r="H76" s="4"/>
      <c r="K76" s="3">
        <v>17806</v>
      </c>
    </row>
    <row r="77" spans="1:13" ht="25.5">
      <c r="A77" s="1" t="s">
        <v>612</v>
      </c>
      <c r="B77" s="1">
        <v>300838</v>
      </c>
      <c r="C77" s="4" t="s">
        <v>819</v>
      </c>
      <c r="D77" s="1" t="s">
        <v>615</v>
      </c>
      <c r="E77" s="1" t="str">
        <f>HYPERLINK("http://hdl.handle.net/10107/1456177-11")</f>
        <v>http://hdl.handle.net/10107/1456177-11</v>
      </c>
      <c r="H77" s="4" t="s">
        <v>820</v>
      </c>
      <c r="M77" s="4" t="s">
        <v>761</v>
      </c>
    </row>
    <row r="78" spans="1:13" ht="25.5">
      <c r="A78" s="1" t="s">
        <v>612</v>
      </c>
      <c r="B78" s="1">
        <v>300838</v>
      </c>
      <c r="C78" s="4" t="s">
        <v>821</v>
      </c>
      <c r="D78" s="1" t="s">
        <v>616</v>
      </c>
      <c r="E78" s="1" t="str">
        <f>HYPERLINK("http://hdl.handle.net/10107/1456178-11")</f>
        <v>http://hdl.handle.net/10107/1456178-11</v>
      </c>
      <c r="H78" s="4" t="s">
        <v>822</v>
      </c>
      <c r="M78" s="4" t="s">
        <v>761</v>
      </c>
    </row>
    <row r="79" spans="1:11" ht="51">
      <c r="A79" s="1" t="s">
        <v>617</v>
      </c>
      <c r="B79" s="1">
        <v>300839</v>
      </c>
      <c r="E79" s="1" t="str">
        <f>HYPERLINK("http://hdl.handle.net/10107/1470028")</f>
        <v>http://hdl.handle.net/10107/1470028</v>
      </c>
      <c r="F79" s="1" t="s">
        <v>618</v>
      </c>
      <c r="G79" s="1" t="s">
        <v>619</v>
      </c>
      <c r="K79" s="3">
        <v>17806</v>
      </c>
    </row>
    <row r="80" spans="1:12" ht="63.75">
      <c r="A80" s="1" t="s">
        <v>617</v>
      </c>
      <c r="B80" s="1">
        <v>300839</v>
      </c>
      <c r="C80" s="4" t="s">
        <v>823</v>
      </c>
      <c r="D80" s="1" t="s">
        <v>620</v>
      </c>
      <c r="E80" s="1" t="str">
        <f>HYPERLINK("http://hdl.handle.net/10107/1470029-11")</f>
        <v>http://hdl.handle.net/10107/1470029-11</v>
      </c>
      <c r="H80" s="4" t="s">
        <v>824</v>
      </c>
      <c r="I80" s="4" t="s">
        <v>770</v>
      </c>
      <c r="J80" s="5">
        <v>8</v>
      </c>
      <c r="K80" s="3">
        <v>17806</v>
      </c>
      <c r="L80" s="3">
        <v>17806</v>
      </c>
    </row>
    <row r="81" spans="1:11" ht="51">
      <c r="A81" s="1" t="s">
        <v>621</v>
      </c>
      <c r="B81" s="1">
        <v>300840</v>
      </c>
      <c r="E81" s="1" t="str">
        <f>HYPERLINK("http://hdl.handle.net/10107/1487752")</f>
        <v>http://hdl.handle.net/10107/1487752</v>
      </c>
      <c r="F81" s="1" t="s">
        <v>622</v>
      </c>
      <c r="G81" s="1" t="s">
        <v>623</v>
      </c>
      <c r="K81" s="3">
        <v>17806</v>
      </c>
    </row>
    <row r="82" spans="1:13" ht="25.5">
      <c r="A82" s="1" t="s">
        <v>621</v>
      </c>
      <c r="B82" s="1">
        <v>300840</v>
      </c>
      <c r="C82" s="4" t="s">
        <v>825</v>
      </c>
      <c r="D82" s="1" t="s">
        <v>624</v>
      </c>
      <c r="E82" s="1" t="str">
        <f>HYPERLINK("http://hdl.handle.net/10107/1487753-11")</f>
        <v>http://hdl.handle.net/10107/1487753-11</v>
      </c>
      <c r="H82" s="4" t="s">
        <v>834</v>
      </c>
      <c r="M82" s="4" t="s">
        <v>761</v>
      </c>
    </row>
    <row r="83" spans="1:13" ht="25.5">
      <c r="A83" s="1" t="s">
        <v>621</v>
      </c>
      <c r="B83" s="1">
        <v>300840</v>
      </c>
      <c r="C83" s="4" t="s">
        <v>826</v>
      </c>
      <c r="D83" s="1" t="s">
        <v>625</v>
      </c>
      <c r="E83" s="1" t="str">
        <f>HYPERLINK("http://hdl.handle.net/10107/1487754-11")</f>
        <v>http://hdl.handle.net/10107/1487754-11</v>
      </c>
      <c r="H83" s="4" t="s">
        <v>835</v>
      </c>
      <c r="M83" s="4" t="s">
        <v>761</v>
      </c>
    </row>
    <row r="84" spans="1:13" ht="25.5">
      <c r="A84" s="1" t="s">
        <v>621</v>
      </c>
      <c r="B84" s="1">
        <v>300840</v>
      </c>
      <c r="C84" s="4" t="s">
        <v>827</v>
      </c>
      <c r="D84" s="1" t="s">
        <v>626</v>
      </c>
      <c r="E84" s="1" t="str">
        <f>HYPERLINK("http://hdl.handle.net/10107/1487755-11")</f>
        <v>http://hdl.handle.net/10107/1487755-11</v>
      </c>
      <c r="H84" s="4" t="s">
        <v>836</v>
      </c>
      <c r="M84" s="4" t="s">
        <v>761</v>
      </c>
    </row>
    <row r="85" spans="1:13" ht="63.75">
      <c r="A85" s="1" t="s">
        <v>621</v>
      </c>
      <c r="B85" s="1">
        <v>300840</v>
      </c>
      <c r="C85" s="4" t="s">
        <v>828</v>
      </c>
      <c r="D85" s="1" t="s">
        <v>627</v>
      </c>
      <c r="E85" s="1" t="str">
        <f>HYPERLINK("http://hdl.handle.net/10107/1487756-11")</f>
        <v>http://hdl.handle.net/10107/1487756-11</v>
      </c>
      <c r="H85" s="4" t="s">
        <v>837</v>
      </c>
      <c r="M85" s="4" t="s">
        <v>761</v>
      </c>
    </row>
    <row r="86" spans="1:13" ht="25.5">
      <c r="A86" s="1" t="s">
        <v>621</v>
      </c>
      <c r="B86" s="1">
        <v>300840</v>
      </c>
      <c r="C86" s="4" t="s">
        <v>829</v>
      </c>
      <c r="D86" s="1" t="s">
        <v>628</v>
      </c>
      <c r="E86" s="1" t="str">
        <f>HYPERLINK("http://hdl.handle.net/10107/1487757-11")</f>
        <v>http://hdl.handle.net/10107/1487757-11</v>
      </c>
      <c r="H86" s="4" t="s">
        <v>838</v>
      </c>
      <c r="M86" s="4" t="s">
        <v>761</v>
      </c>
    </row>
    <row r="87" spans="1:13" ht="25.5">
      <c r="A87" s="1" t="s">
        <v>621</v>
      </c>
      <c r="B87" s="1">
        <v>300840</v>
      </c>
      <c r="C87" s="4" t="s">
        <v>830</v>
      </c>
      <c r="D87" s="1" t="s">
        <v>629</v>
      </c>
      <c r="E87" s="1" t="str">
        <f>HYPERLINK("http://hdl.handle.net/10107/1487758-11")</f>
        <v>http://hdl.handle.net/10107/1487758-11</v>
      </c>
      <c r="H87" s="4" t="s">
        <v>839</v>
      </c>
      <c r="M87" s="4" t="s">
        <v>761</v>
      </c>
    </row>
    <row r="88" spans="1:13" ht="38.25">
      <c r="A88" s="1" t="s">
        <v>621</v>
      </c>
      <c r="B88" s="1">
        <v>300840</v>
      </c>
      <c r="C88" s="4" t="s">
        <v>831</v>
      </c>
      <c r="D88" s="1" t="s">
        <v>630</v>
      </c>
      <c r="E88" s="1" t="str">
        <f>HYPERLINK("http://hdl.handle.net/10107/1487759-11")</f>
        <v>http://hdl.handle.net/10107/1487759-11</v>
      </c>
      <c r="H88" s="4" t="s">
        <v>840</v>
      </c>
      <c r="M88" s="4" t="s">
        <v>761</v>
      </c>
    </row>
    <row r="89" spans="1:13" ht="25.5">
      <c r="A89" s="1" t="s">
        <v>621</v>
      </c>
      <c r="B89" s="1">
        <v>300840</v>
      </c>
      <c r="C89" s="4" t="s">
        <v>832</v>
      </c>
      <c r="D89" s="1" t="s">
        <v>631</v>
      </c>
      <c r="E89" s="1" t="str">
        <f>HYPERLINK("http://hdl.handle.net/10107/1487760-11")</f>
        <v>http://hdl.handle.net/10107/1487760-11</v>
      </c>
      <c r="H89" s="4" t="s">
        <v>841</v>
      </c>
      <c r="M89" s="4" t="s">
        <v>761</v>
      </c>
    </row>
    <row r="90" spans="1:13" ht="25.5">
      <c r="A90" s="1" t="s">
        <v>621</v>
      </c>
      <c r="B90" s="1">
        <v>300840</v>
      </c>
      <c r="C90" s="4" t="s">
        <v>833</v>
      </c>
      <c r="D90" s="1" t="s">
        <v>632</v>
      </c>
      <c r="E90" s="1" t="str">
        <f>HYPERLINK("http://hdl.handle.net/10107/1487761-11")</f>
        <v>http://hdl.handle.net/10107/1487761-11</v>
      </c>
      <c r="H90" s="4" t="s">
        <v>842</v>
      </c>
      <c r="M90" s="4" t="s">
        <v>761</v>
      </c>
    </row>
    <row r="91" spans="1:11" ht="38.25">
      <c r="A91" s="1" t="s">
        <v>633</v>
      </c>
      <c r="B91" s="1">
        <v>300841</v>
      </c>
      <c r="E91" s="1" t="str">
        <f>HYPERLINK("http://hdl.handle.net/10107/1457197")</f>
        <v>http://hdl.handle.net/10107/1457197</v>
      </c>
      <c r="F91" s="1" t="s">
        <v>634</v>
      </c>
      <c r="G91" s="1" t="s">
        <v>635</v>
      </c>
      <c r="K91" s="3">
        <v>17806</v>
      </c>
    </row>
    <row r="92" spans="1:13" ht="25.5">
      <c r="A92" s="1" t="s">
        <v>633</v>
      </c>
      <c r="B92" s="1">
        <v>300841</v>
      </c>
      <c r="C92" s="4" t="s">
        <v>843</v>
      </c>
      <c r="D92" s="1" t="s">
        <v>636</v>
      </c>
      <c r="E92" s="1" t="str">
        <f>HYPERLINK("http://hdl.handle.net/10107/1457198-11")</f>
        <v>http://hdl.handle.net/10107/1457198-11</v>
      </c>
      <c r="H92" s="4" t="s">
        <v>844</v>
      </c>
      <c r="M92" s="4" t="s">
        <v>761</v>
      </c>
    </row>
    <row r="93" spans="1:11" ht="63.75">
      <c r="A93" s="1" t="s">
        <v>637</v>
      </c>
      <c r="B93" s="1">
        <v>300842</v>
      </c>
      <c r="E93" s="1" t="str">
        <f>HYPERLINK("http://hdl.handle.net/10107/1462018")</f>
        <v>http://hdl.handle.net/10107/1462018</v>
      </c>
      <c r="F93" s="1" t="s">
        <v>638</v>
      </c>
      <c r="G93" s="1" t="s">
        <v>639</v>
      </c>
      <c r="K93" s="3">
        <v>17806</v>
      </c>
    </row>
    <row r="94" spans="1:12" ht="140.25">
      <c r="A94" s="1" t="s">
        <v>637</v>
      </c>
      <c r="B94" s="1">
        <v>300842</v>
      </c>
      <c r="C94" s="4" t="s">
        <v>845</v>
      </c>
      <c r="D94" s="1" t="s">
        <v>640</v>
      </c>
      <c r="E94" s="1" t="str">
        <f>HYPERLINK("http://hdl.handle.net/10107/1462019-11")</f>
        <v>http://hdl.handle.net/10107/1462019-11</v>
      </c>
      <c r="H94" s="4" t="s">
        <v>846</v>
      </c>
      <c r="I94" s="4" t="s">
        <v>770</v>
      </c>
      <c r="J94" s="1">
        <v>3</v>
      </c>
      <c r="K94" s="3">
        <v>17806</v>
      </c>
      <c r="L94" s="3">
        <v>17806</v>
      </c>
    </row>
    <row r="95" spans="1:11" ht="51">
      <c r="A95" s="1" t="s">
        <v>641</v>
      </c>
      <c r="B95" s="1">
        <v>300843</v>
      </c>
      <c r="E95" s="1" t="str">
        <f>HYPERLINK("http://hdl.handle.net/10107/1453521")</f>
        <v>http://hdl.handle.net/10107/1453521</v>
      </c>
      <c r="F95" s="1" t="s">
        <v>642</v>
      </c>
      <c r="G95" s="1" t="s">
        <v>643</v>
      </c>
      <c r="K95" s="3">
        <v>17809</v>
      </c>
    </row>
    <row r="96" spans="1:12" ht="76.5">
      <c r="A96" s="1" t="s">
        <v>641</v>
      </c>
      <c r="B96" s="1">
        <v>300843</v>
      </c>
      <c r="C96" s="4" t="s">
        <v>847</v>
      </c>
      <c r="D96" s="1" t="s">
        <v>644</v>
      </c>
      <c r="E96" s="1" t="str">
        <f>HYPERLINK("http://hdl.handle.net/10107/1453522-11")</f>
        <v>http://hdl.handle.net/10107/1453522-11</v>
      </c>
      <c r="H96" s="4" t="s">
        <v>853</v>
      </c>
      <c r="I96" s="4" t="s">
        <v>854</v>
      </c>
      <c r="J96" s="1">
        <v>15</v>
      </c>
      <c r="K96" s="3">
        <v>17809</v>
      </c>
      <c r="L96" s="3">
        <v>17809</v>
      </c>
    </row>
    <row r="97" spans="1:12" ht="76.5">
      <c r="A97" s="1" t="s">
        <v>641</v>
      </c>
      <c r="B97" s="1">
        <v>300843</v>
      </c>
      <c r="C97" s="4" t="s">
        <v>848</v>
      </c>
      <c r="D97" s="1" t="s">
        <v>645</v>
      </c>
      <c r="E97" s="1" t="str">
        <f>HYPERLINK("http://hdl.handle.net/10107/1453523-11")</f>
        <v>http://hdl.handle.net/10107/1453523-11</v>
      </c>
      <c r="H97" s="4" t="s">
        <v>853</v>
      </c>
      <c r="I97" s="4" t="s">
        <v>854</v>
      </c>
      <c r="J97" s="1">
        <v>15</v>
      </c>
      <c r="K97" s="3">
        <v>17809</v>
      </c>
      <c r="L97" s="3">
        <v>17809</v>
      </c>
    </row>
    <row r="98" spans="1:12" ht="76.5">
      <c r="A98" s="1" t="s">
        <v>641</v>
      </c>
      <c r="B98" s="1">
        <v>300843</v>
      </c>
      <c r="C98" s="4" t="s">
        <v>849</v>
      </c>
      <c r="D98" s="1" t="s">
        <v>646</v>
      </c>
      <c r="E98" s="1" t="str">
        <f>HYPERLINK("http://hdl.handle.net/10107/1453524-11")</f>
        <v>http://hdl.handle.net/10107/1453524-11</v>
      </c>
      <c r="H98" s="4" t="s">
        <v>853</v>
      </c>
      <c r="I98" s="4" t="s">
        <v>854</v>
      </c>
      <c r="J98" s="1">
        <v>15</v>
      </c>
      <c r="K98" s="3">
        <v>17809</v>
      </c>
      <c r="L98" s="3">
        <v>17809</v>
      </c>
    </row>
    <row r="99" spans="1:12" ht="76.5">
      <c r="A99" s="1" t="s">
        <v>641</v>
      </c>
      <c r="B99" s="1">
        <v>300843</v>
      </c>
      <c r="C99" s="4" t="s">
        <v>850</v>
      </c>
      <c r="D99" s="1" t="s">
        <v>647</v>
      </c>
      <c r="E99" s="1" t="str">
        <f>HYPERLINK("http://hdl.handle.net/10107/1453525-11")</f>
        <v>http://hdl.handle.net/10107/1453525-11</v>
      </c>
      <c r="H99" s="4" t="s">
        <v>853</v>
      </c>
      <c r="I99" s="4" t="s">
        <v>854</v>
      </c>
      <c r="J99" s="1">
        <v>15</v>
      </c>
      <c r="K99" s="3">
        <v>17809</v>
      </c>
      <c r="L99" s="3">
        <v>17809</v>
      </c>
    </row>
    <row r="100" spans="1:12" ht="76.5">
      <c r="A100" s="1" t="s">
        <v>641</v>
      </c>
      <c r="B100" s="1">
        <v>300843</v>
      </c>
      <c r="C100" s="4" t="s">
        <v>851</v>
      </c>
      <c r="D100" s="1" t="s">
        <v>648</v>
      </c>
      <c r="E100" s="1" t="str">
        <f>HYPERLINK("http://hdl.handle.net/10107/1453526-11")</f>
        <v>http://hdl.handle.net/10107/1453526-11</v>
      </c>
      <c r="H100" s="4" t="s">
        <v>853</v>
      </c>
      <c r="I100" s="4" t="s">
        <v>854</v>
      </c>
      <c r="J100" s="1">
        <v>15</v>
      </c>
      <c r="K100" s="3">
        <v>17809</v>
      </c>
      <c r="L100" s="3">
        <v>17809</v>
      </c>
    </row>
    <row r="101" spans="1:12" ht="76.5">
      <c r="A101" s="1" t="s">
        <v>641</v>
      </c>
      <c r="B101" s="1">
        <v>300843</v>
      </c>
      <c r="C101" s="4" t="s">
        <v>852</v>
      </c>
      <c r="D101" s="1" t="s">
        <v>649</v>
      </c>
      <c r="E101" s="1" t="str">
        <f>HYPERLINK("http://hdl.handle.net/10107/1453527-11")</f>
        <v>http://hdl.handle.net/10107/1453527-11</v>
      </c>
      <c r="H101" s="4" t="s">
        <v>853</v>
      </c>
      <c r="I101" s="4" t="s">
        <v>854</v>
      </c>
      <c r="J101" s="1">
        <v>15</v>
      </c>
      <c r="K101" s="3">
        <v>17809</v>
      </c>
      <c r="L101" s="3">
        <v>17809</v>
      </c>
    </row>
    <row r="102" spans="1:11" ht="38.25">
      <c r="A102" s="1" t="s">
        <v>650</v>
      </c>
      <c r="B102" s="1">
        <v>300844</v>
      </c>
      <c r="E102" s="1" t="str">
        <f>HYPERLINK("http://hdl.handle.net/10107/1500617")</f>
        <v>http://hdl.handle.net/10107/1500617</v>
      </c>
      <c r="F102" s="1" t="s">
        <v>651</v>
      </c>
      <c r="K102" s="3">
        <v>17815</v>
      </c>
    </row>
    <row r="103" spans="1:12" ht="25.5">
      <c r="A103" s="1" t="s">
        <v>650</v>
      </c>
      <c r="B103" s="1">
        <v>300844</v>
      </c>
      <c r="C103" s="4" t="s">
        <v>855</v>
      </c>
      <c r="D103" s="1" t="s">
        <v>652</v>
      </c>
      <c r="E103" s="1" t="str">
        <f>HYPERLINK("http://hdl.handle.net/10107/1500618-11")</f>
        <v>http://hdl.handle.net/10107/1500618-11</v>
      </c>
      <c r="H103" s="4" t="s">
        <v>858</v>
      </c>
      <c r="I103" s="4" t="s">
        <v>818</v>
      </c>
      <c r="J103" s="1">
        <v>1</v>
      </c>
      <c r="K103" s="3">
        <v>17815</v>
      </c>
      <c r="L103" s="3">
        <v>17815</v>
      </c>
    </row>
    <row r="104" spans="1:12" ht="25.5">
      <c r="A104" s="1" t="s">
        <v>650</v>
      </c>
      <c r="B104" s="1">
        <v>300844</v>
      </c>
      <c r="C104" s="4" t="s">
        <v>856</v>
      </c>
      <c r="D104" s="1" t="s">
        <v>653</v>
      </c>
      <c r="E104" s="1" t="str">
        <f>HYPERLINK("http://hdl.handle.net/10107/1500619-11")</f>
        <v>http://hdl.handle.net/10107/1500619-11</v>
      </c>
      <c r="H104" s="4" t="s">
        <v>858</v>
      </c>
      <c r="I104" s="4" t="s">
        <v>818</v>
      </c>
      <c r="J104" s="1">
        <v>1</v>
      </c>
      <c r="K104" s="3">
        <v>17815</v>
      </c>
      <c r="L104" s="3">
        <v>17815</v>
      </c>
    </row>
    <row r="105" spans="1:12" ht="25.5">
      <c r="A105" s="1" t="s">
        <v>650</v>
      </c>
      <c r="B105" s="1">
        <v>300844</v>
      </c>
      <c r="C105" s="4" t="s">
        <v>857</v>
      </c>
      <c r="D105" s="1" t="s">
        <v>654</v>
      </c>
      <c r="E105" s="1" t="str">
        <f>HYPERLINK("http://hdl.handle.net/10107/1500620-11")</f>
        <v>http://hdl.handle.net/10107/1500620-11</v>
      </c>
      <c r="H105" s="4" t="s">
        <v>858</v>
      </c>
      <c r="I105" s="4" t="s">
        <v>818</v>
      </c>
      <c r="J105" s="1">
        <v>1</v>
      </c>
      <c r="K105" s="3">
        <v>17815</v>
      </c>
      <c r="L105" s="3">
        <v>17815</v>
      </c>
    </row>
    <row r="106" spans="1:11" ht="63.75">
      <c r="A106" s="1" t="s">
        <v>655</v>
      </c>
      <c r="B106" s="1">
        <v>300845</v>
      </c>
      <c r="E106" s="1" t="str">
        <f>HYPERLINK("http://hdl.handle.net/10107/1509499")</f>
        <v>http://hdl.handle.net/10107/1509499</v>
      </c>
      <c r="F106" s="1" t="s">
        <v>656</v>
      </c>
      <c r="G106" s="1" t="s">
        <v>657</v>
      </c>
      <c r="K106" s="3">
        <v>17806</v>
      </c>
    </row>
    <row r="107" spans="1:13" ht="25.5">
      <c r="A107" s="1" t="s">
        <v>655</v>
      </c>
      <c r="B107" s="1">
        <v>300845</v>
      </c>
      <c r="C107" s="4" t="s">
        <v>859</v>
      </c>
      <c r="D107" s="1" t="s">
        <v>658</v>
      </c>
      <c r="E107" s="1" t="str">
        <f>HYPERLINK("http://hdl.handle.net/10107/1509500-11")</f>
        <v>http://hdl.handle.net/10107/1509500-11</v>
      </c>
      <c r="H107" s="4" t="s">
        <v>860</v>
      </c>
      <c r="M107" s="4" t="s">
        <v>761</v>
      </c>
    </row>
    <row r="108" spans="1:11" ht="63.75">
      <c r="A108" s="1" t="s">
        <v>659</v>
      </c>
      <c r="B108" s="1">
        <v>300846</v>
      </c>
      <c r="E108" s="1" t="str">
        <f>HYPERLINK("http://hdl.handle.net/10107/1449728")</f>
        <v>http://hdl.handle.net/10107/1449728</v>
      </c>
      <c r="F108" s="1" t="s">
        <v>660</v>
      </c>
      <c r="G108" s="1" t="s">
        <v>661</v>
      </c>
      <c r="K108" s="3">
        <v>17808</v>
      </c>
    </row>
    <row r="109" spans="1:12" ht="25.5">
      <c r="A109" s="1" t="s">
        <v>659</v>
      </c>
      <c r="B109" s="1">
        <v>300846</v>
      </c>
      <c r="C109" s="4" t="s">
        <v>861</v>
      </c>
      <c r="D109" s="1" t="s">
        <v>662</v>
      </c>
      <c r="E109" s="1" t="str">
        <f>HYPERLINK("http://hdl.handle.net/10107/1449729-11")</f>
        <v>http://hdl.handle.net/10107/1449729-11</v>
      </c>
      <c r="H109" s="4" t="s">
        <v>864</v>
      </c>
      <c r="I109" s="4" t="s">
        <v>818</v>
      </c>
      <c r="J109" s="1">
        <v>9</v>
      </c>
      <c r="K109" s="3">
        <v>17815</v>
      </c>
      <c r="L109" s="3">
        <v>17815</v>
      </c>
    </row>
    <row r="110" spans="1:12" ht="25.5">
      <c r="A110" s="1" t="s">
        <v>659</v>
      </c>
      <c r="B110" s="1">
        <v>300846</v>
      </c>
      <c r="C110" s="4" t="s">
        <v>862</v>
      </c>
      <c r="D110" s="1" t="s">
        <v>663</v>
      </c>
      <c r="E110" s="1" t="str">
        <f>HYPERLINK("http://hdl.handle.net/10107/1449730-11")</f>
        <v>http://hdl.handle.net/10107/1449730-11</v>
      </c>
      <c r="H110" s="4" t="s">
        <v>865</v>
      </c>
      <c r="I110" s="4" t="s">
        <v>818</v>
      </c>
      <c r="J110" s="1">
        <v>9</v>
      </c>
      <c r="K110" s="3">
        <v>17815</v>
      </c>
      <c r="L110" s="3">
        <v>17815</v>
      </c>
    </row>
    <row r="111" spans="1:12" ht="76.5">
      <c r="A111" s="1" t="s">
        <v>659</v>
      </c>
      <c r="B111" s="1">
        <v>300846</v>
      </c>
      <c r="C111" s="4" t="s">
        <v>863</v>
      </c>
      <c r="D111" s="1" t="s">
        <v>664</v>
      </c>
      <c r="E111" s="1" t="str">
        <f>HYPERLINK("http://hdl.handle.net/10107/1449731-11")</f>
        <v>http://hdl.handle.net/10107/1449731-11</v>
      </c>
      <c r="H111" s="4" t="s">
        <v>866</v>
      </c>
      <c r="I111" s="4" t="s">
        <v>818</v>
      </c>
      <c r="J111" s="1">
        <v>9</v>
      </c>
      <c r="K111" s="3">
        <v>17815</v>
      </c>
      <c r="L111" s="3">
        <v>17815</v>
      </c>
    </row>
    <row r="112" spans="1:11" ht="89.25">
      <c r="A112" s="1" t="s">
        <v>665</v>
      </c>
      <c r="B112" s="1">
        <v>300847</v>
      </c>
      <c r="E112" s="1" t="str">
        <f>HYPERLINK("http://hdl.handle.net/10107/1453985")</f>
        <v>http://hdl.handle.net/10107/1453985</v>
      </c>
      <c r="F112" s="1" t="s">
        <v>502</v>
      </c>
      <c r="G112" s="1" t="s">
        <v>503</v>
      </c>
      <c r="K112" s="3">
        <v>17806</v>
      </c>
    </row>
    <row r="113" spans="1:13" ht="25.5">
      <c r="A113" s="1" t="s">
        <v>665</v>
      </c>
      <c r="B113" s="1">
        <v>300847</v>
      </c>
      <c r="C113" s="4" t="s">
        <v>867</v>
      </c>
      <c r="D113" s="1" t="s">
        <v>504</v>
      </c>
      <c r="E113" s="1" t="str">
        <f>HYPERLINK("http://hdl.handle.net/10107/1453986-11")</f>
        <v>http://hdl.handle.net/10107/1453986-11</v>
      </c>
      <c r="H113" s="4" t="s">
        <v>869</v>
      </c>
      <c r="M113" s="4" t="s">
        <v>761</v>
      </c>
    </row>
    <row r="114" spans="1:13" ht="25.5">
      <c r="A114" s="1" t="s">
        <v>665</v>
      </c>
      <c r="B114" s="1">
        <v>300847</v>
      </c>
      <c r="C114" s="4" t="s">
        <v>868</v>
      </c>
      <c r="D114" s="1" t="s">
        <v>505</v>
      </c>
      <c r="E114" s="1" t="str">
        <f>HYPERLINK("http://hdl.handle.net/10107/1453987-11")</f>
        <v>http://hdl.handle.net/10107/1453987-11</v>
      </c>
      <c r="H114" s="4" t="s">
        <v>870</v>
      </c>
      <c r="M114" s="4" t="s">
        <v>761</v>
      </c>
    </row>
    <row r="115" spans="1:11" ht="51">
      <c r="A115" s="1" t="s">
        <v>506</v>
      </c>
      <c r="B115" s="1">
        <v>300848</v>
      </c>
      <c r="E115" s="1" t="str">
        <f>HYPERLINK("http://hdl.handle.net/10107/1451639")</f>
        <v>http://hdl.handle.net/10107/1451639</v>
      </c>
      <c r="F115" s="1" t="s">
        <v>507</v>
      </c>
      <c r="G115" s="1" t="s">
        <v>508</v>
      </c>
      <c r="K115" s="3">
        <v>17806</v>
      </c>
    </row>
    <row r="116" spans="1:13" ht="25.5">
      <c r="A116" s="1" t="s">
        <v>506</v>
      </c>
      <c r="B116" s="1">
        <v>300848</v>
      </c>
      <c r="C116" s="4" t="s">
        <v>871</v>
      </c>
      <c r="D116" s="1" t="s">
        <v>509</v>
      </c>
      <c r="E116" s="1" t="str">
        <f>HYPERLINK("http://hdl.handle.net/10107/1451640-11")</f>
        <v>http://hdl.handle.net/10107/1451640-11</v>
      </c>
      <c r="H116" s="4" t="s">
        <v>872</v>
      </c>
      <c r="M116" s="4" t="s">
        <v>761</v>
      </c>
    </row>
    <row r="117" spans="1:11" ht="51">
      <c r="A117" s="1" t="s">
        <v>510</v>
      </c>
      <c r="B117" s="1">
        <v>300849</v>
      </c>
      <c r="E117" s="1" t="str">
        <f>HYPERLINK("http://hdl.handle.net/10107/1489984")</f>
        <v>http://hdl.handle.net/10107/1489984</v>
      </c>
      <c r="F117" s="1" t="s">
        <v>511</v>
      </c>
      <c r="G117" s="1" t="s">
        <v>512</v>
      </c>
      <c r="K117" s="3">
        <v>17806</v>
      </c>
    </row>
    <row r="118" spans="1:13" ht="38.25">
      <c r="A118" s="1" t="s">
        <v>510</v>
      </c>
      <c r="B118" s="1">
        <v>300849</v>
      </c>
      <c r="C118" s="4" t="s">
        <v>873</v>
      </c>
      <c r="D118" s="1" t="s">
        <v>513</v>
      </c>
      <c r="E118" s="1" t="str">
        <f>HYPERLINK("http://hdl.handle.net/10107/1489985-11")</f>
        <v>http://hdl.handle.net/10107/1489985-11</v>
      </c>
      <c r="H118" s="4" t="s">
        <v>875</v>
      </c>
      <c r="M118" s="4" t="s">
        <v>761</v>
      </c>
    </row>
    <row r="119" spans="1:13" ht="38.25">
      <c r="A119" s="1" t="s">
        <v>510</v>
      </c>
      <c r="B119" s="1">
        <v>300849</v>
      </c>
      <c r="C119" s="4" t="s">
        <v>874</v>
      </c>
      <c r="D119" s="1" t="s">
        <v>514</v>
      </c>
      <c r="E119" s="1" t="str">
        <f>HYPERLINK("http://hdl.handle.net/10107/1489986-11")</f>
        <v>http://hdl.handle.net/10107/1489986-11</v>
      </c>
      <c r="H119" s="4" t="s">
        <v>875</v>
      </c>
      <c r="M119" s="4" t="s">
        <v>761</v>
      </c>
    </row>
    <row r="120" spans="1:11" ht="38.25">
      <c r="A120" s="1" t="s">
        <v>515</v>
      </c>
      <c r="B120" s="1">
        <v>300851</v>
      </c>
      <c r="E120" s="1" t="str">
        <f>HYPERLINK("http://hdl.handle.net/10107/1499901")</f>
        <v>http://hdl.handle.net/10107/1499901</v>
      </c>
      <c r="F120" s="1" t="s">
        <v>516</v>
      </c>
      <c r="G120" s="1" t="s">
        <v>517</v>
      </c>
      <c r="K120" s="3">
        <v>17806</v>
      </c>
    </row>
    <row r="121" spans="1:13" ht="25.5">
      <c r="A121" s="1" t="s">
        <v>515</v>
      </c>
      <c r="B121" s="1">
        <v>300851</v>
      </c>
      <c r="C121" s="4" t="s">
        <v>876</v>
      </c>
      <c r="D121" s="1" t="s">
        <v>518</v>
      </c>
      <c r="E121" s="1" t="str">
        <f>HYPERLINK("http://hdl.handle.net/10107/1499902-11")</f>
        <v>http://hdl.handle.net/10107/1499902-11</v>
      </c>
      <c r="H121" s="4" t="s">
        <v>878</v>
      </c>
      <c r="M121" s="4" t="s">
        <v>761</v>
      </c>
    </row>
    <row r="122" spans="1:13" ht="25.5">
      <c r="A122" s="1" t="s">
        <v>515</v>
      </c>
      <c r="B122" s="1">
        <v>300851</v>
      </c>
      <c r="C122" s="4" t="s">
        <v>877</v>
      </c>
      <c r="D122" s="1" t="s">
        <v>519</v>
      </c>
      <c r="E122" s="1" t="str">
        <f>HYPERLINK("http://hdl.handle.net/10107/1499903-11")</f>
        <v>http://hdl.handle.net/10107/1499903-11</v>
      </c>
      <c r="H122" s="4" t="s">
        <v>879</v>
      </c>
      <c r="M122" s="4" t="s">
        <v>761</v>
      </c>
    </row>
    <row r="123" spans="1:11" ht="25.5">
      <c r="A123" s="1" t="s">
        <v>520</v>
      </c>
      <c r="B123" s="1">
        <v>300852</v>
      </c>
      <c r="E123" s="1" t="str">
        <f>HYPERLINK("http://hdl.handle.net/10107/1451088")</f>
        <v>http://hdl.handle.net/10107/1451088</v>
      </c>
      <c r="F123" s="1" t="s">
        <v>521</v>
      </c>
      <c r="G123" s="1" t="s">
        <v>522</v>
      </c>
      <c r="K123" s="3">
        <v>17806</v>
      </c>
    </row>
    <row r="124" spans="1:13" ht="25.5">
      <c r="A124" s="1" t="s">
        <v>520</v>
      </c>
      <c r="B124" s="1">
        <v>300852</v>
      </c>
      <c r="C124" s="4" t="s">
        <v>880</v>
      </c>
      <c r="D124" s="1" t="s">
        <v>523</v>
      </c>
      <c r="E124" s="1" t="str">
        <f>HYPERLINK("http://hdl.handle.net/10107/1451089-11")</f>
        <v>http://hdl.handle.net/10107/1451089-11</v>
      </c>
      <c r="H124" s="4" t="s">
        <v>882</v>
      </c>
      <c r="M124" s="4" t="s">
        <v>761</v>
      </c>
    </row>
    <row r="125" spans="1:13" ht="25.5">
      <c r="A125" s="1" t="s">
        <v>520</v>
      </c>
      <c r="B125" s="1">
        <v>300852</v>
      </c>
      <c r="C125" s="4" t="s">
        <v>881</v>
      </c>
      <c r="D125" s="1" t="s">
        <v>524</v>
      </c>
      <c r="E125" s="1" t="str">
        <f>HYPERLINK("http://hdl.handle.net/10107/1451090-11")</f>
        <v>http://hdl.handle.net/10107/1451090-11</v>
      </c>
      <c r="H125" s="4" t="s">
        <v>882</v>
      </c>
      <c r="M125" s="4" t="s">
        <v>761</v>
      </c>
    </row>
    <row r="126" spans="1:11" ht="51">
      <c r="A126" s="1" t="s">
        <v>525</v>
      </c>
      <c r="B126" s="1">
        <v>300858</v>
      </c>
      <c r="E126" s="1" t="str">
        <f>HYPERLINK("http://hdl.handle.net/10107/1499806")</f>
        <v>http://hdl.handle.net/10107/1499806</v>
      </c>
      <c r="F126" s="1" t="s">
        <v>526</v>
      </c>
      <c r="G126" s="1" t="s">
        <v>527</v>
      </c>
      <c r="K126" s="3">
        <v>17830</v>
      </c>
    </row>
    <row r="127" spans="1:12" ht="51">
      <c r="A127" s="1" t="s">
        <v>525</v>
      </c>
      <c r="B127" s="1">
        <v>300858</v>
      </c>
      <c r="C127" s="4" t="s">
        <v>883</v>
      </c>
      <c r="D127" s="1" t="s">
        <v>528</v>
      </c>
      <c r="E127" s="1" t="str">
        <f>HYPERLINK("http://hdl.handle.net/10107/1499807-11")</f>
        <v>http://hdl.handle.net/10107/1499807-11</v>
      </c>
      <c r="H127" s="4" t="s">
        <v>892</v>
      </c>
      <c r="I127" s="4" t="s">
        <v>854</v>
      </c>
      <c r="J127" s="1">
        <v>25</v>
      </c>
      <c r="K127" s="3">
        <v>17830</v>
      </c>
      <c r="L127" s="3">
        <v>17830</v>
      </c>
    </row>
    <row r="128" spans="1:12" ht="51">
      <c r="A128" s="1" t="s">
        <v>525</v>
      </c>
      <c r="B128" s="1">
        <v>300858</v>
      </c>
      <c r="C128" s="4" t="s">
        <v>884</v>
      </c>
      <c r="D128" s="1" t="s">
        <v>529</v>
      </c>
      <c r="E128" s="1" t="str">
        <f>HYPERLINK("http://hdl.handle.net/10107/1499808-11")</f>
        <v>http://hdl.handle.net/10107/1499808-11</v>
      </c>
      <c r="H128" s="4" t="s">
        <v>893</v>
      </c>
      <c r="I128" s="4" t="s">
        <v>854</v>
      </c>
      <c r="J128" s="1">
        <v>25</v>
      </c>
      <c r="K128" s="3">
        <v>17830</v>
      </c>
      <c r="L128" s="3">
        <v>17830</v>
      </c>
    </row>
    <row r="129" spans="1:12" ht="38.25">
      <c r="A129" s="1" t="s">
        <v>525</v>
      </c>
      <c r="B129" s="1">
        <v>300858</v>
      </c>
      <c r="C129" s="4" t="s">
        <v>885</v>
      </c>
      <c r="D129" s="1" t="s">
        <v>530</v>
      </c>
      <c r="E129" s="1" t="str">
        <f>HYPERLINK("http://hdl.handle.net/10107/1499809-11")</f>
        <v>http://hdl.handle.net/10107/1499809-11</v>
      </c>
      <c r="H129" s="4" t="s">
        <v>894</v>
      </c>
      <c r="I129" s="4" t="s">
        <v>854</v>
      </c>
      <c r="K129" s="4" t="s">
        <v>854</v>
      </c>
      <c r="L129" s="3">
        <v>17830</v>
      </c>
    </row>
    <row r="130" spans="1:12" ht="38.25">
      <c r="A130" s="1" t="s">
        <v>525</v>
      </c>
      <c r="B130" s="1">
        <v>300858</v>
      </c>
      <c r="C130" s="4" t="s">
        <v>886</v>
      </c>
      <c r="D130" s="1" t="s">
        <v>531</v>
      </c>
      <c r="E130" s="1" t="str">
        <f>HYPERLINK("http://hdl.handle.net/10107/1499810-11")</f>
        <v>http://hdl.handle.net/10107/1499810-11</v>
      </c>
      <c r="H130" s="4" t="s">
        <v>900</v>
      </c>
      <c r="I130" s="4" t="s">
        <v>854</v>
      </c>
      <c r="J130" s="1">
        <v>12</v>
      </c>
      <c r="K130" s="3">
        <v>17830</v>
      </c>
      <c r="L130" s="3">
        <v>17830</v>
      </c>
    </row>
    <row r="131" spans="1:12" ht="38.25">
      <c r="A131" s="1" t="s">
        <v>525</v>
      </c>
      <c r="B131" s="1">
        <v>300858</v>
      </c>
      <c r="C131" s="4" t="s">
        <v>887</v>
      </c>
      <c r="D131" s="1" t="s">
        <v>532</v>
      </c>
      <c r="E131" s="1" t="str">
        <f>HYPERLINK("http://hdl.handle.net/10107/1499811-11")</f>
        <v>http://hdl.handle.net/10107/1499811-11</v>
      </c>
      <c r="H131" s="4" t="s">
        <v>895</v>
      </c>
      <c r="I131" s="4" t="s">
        <v>854</v>
      </c>
      <c r="K131" s="4" t="s">
        <v>854</v>
      </c>
      <c r="L131" s="3">
        <v>17830</v>
      </c>
    </row>
    <row r="132" spans="1:12" ht="38.25">
      <c r="A132" s="1" t="s">
        <v>525</v>
      </c>
      <c r="B132" s="1">
        <v>300858</v>
      </c>
      <c r="C132" s="4" t="s">
        <v>888</v>
      </c>
      <c r="D132" s="1" t="s">
        <v>533</v>
      </c>
      <c r="E132" s="1" t="str">
        <f>HYPERLINK("http://hdl.handle.net/10107/1499812-11")</f>
        <v>http://hdl.handle.net/10107/1499812-11</v>
      </c>
      <c r="H132" s="4" t="s">
        <v>896</v>
      </c>
      <c r="I132" s="4" t="s">
        <v>854</v>
      </c>
      <c r="J132" s="1">
        <v>12</v>
      </c>
      <c r="K132" s="3">
        <v>17830</v>
      </c>
      <c r="L132" s="3">
        <v>17830</v>
      </c>
    </row>
    <row r="133" spans="1:12" ht="38.25">
      <c r="A133" s="1" t="s">
        <v>525</v>
      </c>
      <c r="B133" s="1">
        <v>300858</v>
      </c>
      <c r="C133" s="4" t="s">
        <v>889</v>
      </c>
      <c r="D133" s="1" t="s">
        <v>534</v>
      </c>
      <c r="E133" s="1" t="str">
        <f>HYPERLINK("http://hdl.handle.net/10107/1499813-11")</f>
        <v>http://hdl.handle.net/10107/1499813-11</v>
      </c>
      <c r="H133" s="4" t="s">
        <v>897</v>
      </c>
      <c r="I133" s="4" t="s">
        <v>854</v>
      </c>
      <c r="J133" s="1">
        <v>12</v>
      </c>
      <c r="K133" s="3">
        <v>17830</v>
      </c>
      <c r="L133" s="3">
        <v>17830</v>
      </c>
    </row>
    <row r="134" spans="1:12" ht="38.25">
      <c r="A134" s="1" t="s">
        <v>525</v>
      </c>
      <c r="B134" s="1">
        <v>300858</v>
      </c>
      <c r="C134" s="4" t="s">
        <v>890</v>
      </c>
      <c r="D134" s="1" t="s">
        <v>535</v>
      </c>
      <c r="E134" s="1" t="str">
        <f>HYPERLINK("http://hdl.handle.net/10107/1499814-11")</f>
        <v>http://hdl.handle.net/10107/1499814-11</v>
      </c>
      <c r="H134" s="4" t="s">
        <v>898</v>
      </c>
      <c r="I134" s="4" t="s">
        <v>854</v>
      </c>
      <c r="J134" s="1">
        <v>12</v>
      </c>
      <c r="K134" s="3">
        <v>17830</v>
      </c>
      <c r="L134" s="3">
        <v>17830</v>
      </c>
    </row>
    <row r="135" spans="1:12" ht="38.25">
      <c r="A135" s="1" t="s">
        <v>525</v>
      </c>
      <c r="B135" s="1">
        <v>300858</v>
      </c>
      <c r="C135" s="4" t="s">
        <v>891</v>
      </c>
      <c r="D135" s="1" t="s">
        <v>536</v>
      </c>
      <c r="E135" s="1" t="str">
        <f>HYPERLINK("http://hdl.handle.net/10107/1499815-11")</f>
        <v>http://hdl.handle.net/10107/1499815-11</v>
      </c>
      <c r="H135" s="4" t="s">
        <v>899</v>
      </c>
      <c r="I135" s="4" t="s">
        <v>854</v>
      </c>
      <c r="J135" s="1">
        <v>12</v>
      </c>
      <c r="K135" s="3">
        <v>17830</v>
      </c>
      <c r="L135" s="3">
        <v>17830</v>
      </c>
    </row>
    <row r="136" spans="1:11" ht="102">
      <c r="A136" s="1" t="s">
        <v>537</v>
      </c>
      <c r="B136" s="1">
        <v>300859</v>
      </c>
      <c r="E136" s="1" t="str">
        <f>HYPERLINK("http://hdl.handle.net/10107/1474679")</f>
        <v>http://hdl.handle.net/10107/1474679</v>
      </c>
      <c r="F136" s="1" t="s">
        <v>538</v>
      </c>
      <c r="G136" s="1" t="s">
        <v>539</v>
      </c>
      <c r="K136" s="3">
        <v>17831</v>
      </c>
    </row>
    <row r="137" spans="1:13" ht="63.75">
      <c r="A137" s="1" t="s">
        <v>537</v>
      </c>
      <c r="B137" s="1">
        <v>300859</v>
      </c>
      <c r="C137" s="1" t="s">
        <v>901</v>
      </c>
      <c r="D137" s="1" t="s">
        <v>540</v>
      </c>
      <c r="E137" s="1" t="str">
        <f>HYPERLINK("http://hdl.handle.net/10107/1474680-11")</f>
        <v>http://hdl.handle.net/10107/1474680-11</v>
      </c>
      <c r="H137" s="1" t="s">
        <v>906</v>
      </c>
      <c r="L137" s="3">
        <v>17830</v>
      </c>
      <c r="M137" s="1" t="s">
        <v>908</v>
      </c>
    </row>
    <row r="138" spans="1:13" ht="63.75">
      <c r="A138" s="1" t="s">
        <v>537</v>
      </c>
      <c r="B138" s="1">
        <v>300859</v>
      </c>
      <c r="C138" s="1" t="s">
        <v>902</v>
      </c>
      <c r="D138" s="1" t="s">
        <v>541</v>
      </c>
      <c r="E138" s="1" t="str">
        <f>HYPERLINK("http://hdl.handle.net/10107/1474681-11")</f>
        <v>http://hdl.handle.net/10107/1474681-11</v>
      </c>
      <c r="H138" s="1" t="s">
        <v>906</v>
      </c>
      <c r="L138" s="3">
        <v>17830</v>
      </c>
      <c r="M138" s="1" t="s">
        <v>908</v>
      </c>
    </row>
    <row r="139" spans="1:12" ht="38.25">
      <c r="A139" s="1" t="s">
        <v>537</v>
      </c>
      <c r="B139" s="1">
        <v>300859</v>
      </c>
      <c r="C139" s="1" t="s">
        <v>903</v>
      </c>
      <c r="D139" s="1" t="s">
        <v>542</v>
      </c>
      <c r="E139" s="1" t="str">
        <f>HYPERLINK("http://hdl.handle.net/10107/1474682-11")</f>
        <v>http://hdl.handle.net/10107/1474682-11</v>
      </c>
      <c r="H139" s="1" t="s">
        <v>907</v>
      </c>
      <c r="I139" s="1" t="s">
        <v>854</v>
      </c>
      <c r="J139" s="1">
        <v>12</v>
      </c>
      <c r="K139" s="3">
        <v>17830</v>
      </c>
      <c r="L139" s="3">
        <v>17830</v>
      </c>
    </row>
    <row r="140" spans="1:13" ht="63.75">
      <c r="A140" s="1" t="s">
        <v>537</v>
      </c>
      <c r="B140" s="1">
        <v>300859</v>
      </c>
      <c r="C140" s="1" t="s">
        <v>904</v>
      </c>
      <c r="D140" s="1" t="s">
        <v>543</v>
      </c>
      <c r="E140" s="1" t="str">
        <f>HYPERLINK("http://hdl.handle.net/10107/1474683-11")</f>
        <v>http://hdl.handle.net/10107/1474683-11</v>
      </c>
      <c r="H140" s="1" t="s">
        <v>907</v>
      </c>
      <c r="L140" s="3">
        <v>17830</v>
      </c>
      <c r="M140" s="1" t="s">
        <v>908</v>
      </c>
    </row>
    <row r="141" spans="1:13" ht="63.75">
      <c r="A141" s="1" t="s">
        <v>537</v>
      </c>
      <c r="B141" s="1">
        <v>300859</v>
      </c>
      <c r="C141" s="1" t="s">
        <v>905</v>
      </c>
      <c r="D141" s="1" t="s">
        <v>544</v>
      </c>
      <c r="E141" s="1" t="str">
        <f>HYPERLINK("http://hdl.handle.net/10107/1474684-11")</f>
        <v>http://hdl.handle.net/10107/1474684-11</v>
      </c>
      <c r="H141" s="1" t="s">
        <v>907</v>
      </c>
      <c r="L141" s="3">
        <v>17830</v>
      </c>
      <c r="M141" s="1" t="s">
        <v>908</v>
      </c>
    </row>
    <row r="142" spans="1:11" ht="89.25">
      <c r="A142" s="1" t="s">
        <v>545</v>
      </c>
      <c r="B142" s="1">
        <v>300860</v>
      </c>
      <c r="E142" s="1" t="str">
        <f>HYPERLINK("http://hdl.handle.net/10107/1470723")</f>
        <v>http://hdl.handle.net/10107/1470723</v>
      </c>
      <c r="F142" s="1" t="s">
        <v>546</v>
      </c>
      <c r="G142" s="1" t="s">
        <v>547</v>
      </c>
      <c r="K142" s="3">
        <v>17806</v>
      </c>
    </row>
    <row r="143" spans="1:13" ht="25.5">
      <c r="A143" s="1" t="s">
        <v>545</v>
      </c>
      <c r="B143" s="1">
        <v>300860</v>
      </c>
      <c r="C143" s="1" t="s">
        <v>911</v>
      </c>
      <c r="D143" s="1" t="s">
        <v>548</v>
      </c>
      <c r="E143" s="1" t="str">
        <f>HYPERLINK("http://hdl.handle.net/10107/1470724-11")</f>
        <v>http://hdl.handle.net/10107/1470724-11</v>
      </c>
      <c r="H143" s="1" t="s">
        <v>909</v>
      </c>
      <c r="L143" s="3">
        <v>17806</v>
      </c>
      <c r="M143" s="1" t="s">
        <v>910</v>
      </c>
    </row>
    <row r="144" spans="1:11" ht="25.5">
      <c r="A144" s="1" t="s">
        <v>549</v>
      </c>
      <c r="B144" s="1">
        <v>300861</v>
      </c>
      <c r="E144" s="1" t="str">
        <f>HYPERLINK("http://hdl.handle.net/10107/1490814")</f>
        <v>http://hdl.handle.net/10107/1490814</v>
      </c>
      <c r="F144" s="1" t="s">
        <v>550</v>
      </c>
      <c r="K144" s="3">
        <v>17806</v>
      </c>
    </row>
    <row r="145" spans="1:13" ht="25.5">
      <c r="A145" s="1" t="s">
        <v>549</v>
      </c>
      <c r="B145" s="1">
        <v>300861</v>
      </c>
      <c r="C145" s="1" t="s">
        <v>912</v>
      </c>
      <c r="D145" s="1" t="s">
        <v>551</v>
      </c>
      <c r="E145" s="1" t="str">
        <f>HYPERLINK("http://hdl.handle.net/10107/1490815-11")</f>
        <v>http://hdl.handle.net/10107/1490815-11</v>
      </c>
      <c r="H145" s="1" t="s">
        <v>918</v>
      </c>
      <c r="L145" s="3">
        <v>17806</v>
      </c>
      <c r="M145" s="1" t="s">
        <v>910</v>
      </c>
    </row>
    <row r="146" spans="1:13" ht="25.5">
      <c r="A146" s="1" t="s">
        <v>549</v>
      </c>
      <c r="B146" s="1">
        <v>300861</v>
      </c>
      <c r="C146" s="1" t="s">
        <v>913</v>
      </c>
      <c r="D146" s="1" t="s">
        <v>552</v>
      </c>
      <c r="E146" s="1" t="str">
        <f>HYPERLINK("http://hdl.handle.net/10107/1490816-11")</f>
        <v>http://hdl.handle.net/10107/1490816-11</v>
      </c>
      <c r="H146" s="1" t="s">
        <v>918</v>
      </c>
      <c r="L146" s="3">
        <v>17806</v>
      </c>
      <c r="M146" s="1" t="s">
        <v>910</v>
      </c>
    </row>
    <row r="147" spans="1:13" ht="25.5">
      <c r="A147" s="1" t="s">
        <v>549</v>
      </c>
      <c r="B147" s="1">
        <v>300861</v>
      </c>
      <c r="C147" s="1" t="s">
        <v>914</v>
      </c>
      <c r="D147" s="1" t="s">
        <v>553</v>
      </c>
      <c r="E147" s="1" t="str">
        <f>HYPERLINK("http://hdl.handle.net/10107/1490817-11")</f>
        <v>http://hdl.handle.net/10107/1490817-11</v>
      </c>
      <c r="H147" s="1" t="s">
        <v>918</v>
      </c>
      <c r="L147" s="3">
        <v>17806</v>
      </c>
      <c r="M147" s="1" t="s">
        <v>910</v>
      </c>
    </row>
    <row r="148" spans="1:13" ht="25.5">
      <c r="A148" s="1" t="s">
        <v>549</v>
      </c>
      <c r="B148" s="1">
        <v>300861</v>
      </c>
      <c r="C148" s="1" t="s">
        <v>915</v>
      </c>
      <c r="D148" s="1" t="s">
        <v>554</v>
      </c>
      <c r="E148" s="1" t="str">
        <f>HYPERLINK("http://hdl.handle.net/10107/1490818-11")</f>
        <v>http://hdl.handle.net/10107/1490818-11</v>
      </c>
      <c r="H148" s="1" t="s">
        <v>918</v>
      </c>
      <c r="L148" s="3">
        <v>17806</v>
      </c>
      <c r="M148" s="1" t="s">
        <v>910</v>
      </c>
    </row>
    <row r="149" spans="1:13" ht="25.5">
      <c r="A149" s="1" t="s">
        <v>549</v>
      </c>
      <c r="B149" s="1">
        <v>300861</v>
      </c>
      <c r="C149" s="1" t="s">
        <v>916</v>
      </c>
      <c r="D149" s="1" t="s">
        <v>555</v>
      </c>
      <c r="E149" s="1" t="str">
        <f>HYPERLINK("http://hdl.handle.net/10107/1490819-11")</f>
        <v>http://hdl.handle.net/10107/1490819-11</v>
      </c>
      <c r="H149" s="1" t="s">
        <v>918</v>
      </c>
      <c r="L149" s="3">
        <v>17806</v>
      </c>
      <c r="M149" s="1" t="s">
        <v>910</v>
      </c>
    </row>
    <row r="150" spans="1:13" ht="25.5">
      <c r="A150" s="1" t="s">
        <v>549</v>
      </c>
      <c r="B150" s="1">
        <v>300861</v>
      </c>
      <c r="C150" s="1" t="s">
        <v>917</v>
      </c>
      <c r="D150" s="1" t="s">
        <v>556</v>
      </c>
      <c r="E150" s="1" t="str">
        <f>HYPERLINK("http://hdl.handle.net/10107/1490820-11")</f>
        <v>http://hdl.handle.net/10107/1490820-11</v>
      </c>
      <c r="H150" s="1" t="s">
        <v>918</v>
      </c>
      <c r="L150" s="3">
        <v>17806</v>
      </c>
      <c r="M150" s="1" t="s">
        <v>910</v>
      </c>
    </row>
    <row r="151" spans="1:11" ht="25.5">
      <c r="A151" s="1" t="s">
        <v>557</v>
      </c>
      <c r="B151" s="1">
        <v>300862</v>
      </c>
      <c r="E151" s="1" t="str">
        <f>HYPERLINK("http://hdl.handle.net/10107/1453781")</f>
        <v>http://hdl.handle.net/10107/1453781</v>
      </c>
      <c r="F151" s="1" t="s">
        <v>558</v>
      </c>
      <c r="G151" s="1" t="s">
        <v>559</v>
      </c>
      <c r="K151" s="3">
        <v>17806</v>
      </c>
    </row>
    <row r="152" spans="1:13" ht="25.5">
      <c r="A152" s="1" t="s">
        <v>557</v>
      </c>
      <c r="B152" s="1">
        <v>300862</v>
      </c>
      <c r="C152" s="1" t="s">
        <v>919</v>
      </c>
      <c r="D152" s="1" t="s">
        <v>560</v>
      </c>
      <c r="E152" s="1" t="str">
        <f>HYPERLINK("http://hdl.handle.net/10107/1453782-11")</f>
        <v>http://hdl.handle.net/10107/1453782-11</v>
      </c>
      <c r="H152" s="1" t="s">
        <v>921</v>
      </c>
      <c r="L152" s="3">
        <v>17806</v>
      </c>
      <c r="M152" s="1" t="s">
        <v>910</v>
      </c>
    </row>
    <row r="153" spans="1:13" ht="25.5">
      <c r="A153" s="1" t="s">
        <v>557</v>
      </c>
      <c r="B153" s="1">
        <v>300862</v>
      </c>
      <c r="C153" s="1" t="s">
        <v>920</v>
      </c>
      <c r="D153" s="1" t="s">
        <v>561</v>
      </c>
      <c r="E153" s="1" t="str">
        <f>HYPERLINK("http://hdl.handle.net/10107/1453783-11")</f>
        <v>http://hdl.handle.net/10107/1453783-11</v>
      </c>
      <c r="H153" s="1" t="s">
        <v>921</v>
      </c>
      <c r="L153" s="3">
        <v>17806</v>
      </c>
      <c r="M153" s="1" t="s">
        <v>910</v>
      </c>
    </row>
    <row r="154" spans="1:11" ht="51">
      <c r="A154" s="1" t="s">
        <v>562</v>
      </c>
      <c r="B154" s="1">
        <v>300863</v>
      </c>
      <c r="E154" s="1" t="str">
        <f>HYPERLINK("http://hdl.handle.net/10107/1507249")</f>
        <v>http://hdl.handle.net/10107/1507249</v>
      </c>
      <c r="F154" s="1" t="s">
        <v>563</v>
      </c>
      <c r="G154" s="1" t="s">
        <v>564</v>
      </c>
      <c r="K154" s="3">
        <v>17806</v>
      </c>
    </row>
    <row r="155" spans="1:13" ht="25.5">
      <c r="A155" s="1" t="s">
        <v>562</v>
      </c>
      <c r="B155" s="1">
        <v>300863</v>
      </c>
      <c r="C155" s="1" t="s">
        <v>922</v>
      </c>
      <c r="D155" s="1" t="s">
        <v>565</v>
      </c>
      <c r="E155" s="1" t="str">
        <f>HYPERLINK("http://hdl.handle.net/10107/1507250-11")</f>
        <v>http://hdl.handle.net/10107/1507250-11</v>
      </c>
      <c r="H155" s="1" t="s">
        <v>930</v>
      </c>
      <c r="L155" s="3">
        <v>17806</v>
      </c>
      <c r="M155" s="1" t="s">
        <v>910</v>
      </c>
    </row>
    <row r="156" spans="1:13" ht="25.5">
      <c r="A156" s="1" t="s">
        <v>562</v>
      </c>
      <c r="B156" s="1">
        <v>300863</v>
      </c>
      <c r="C156" s="1" t="s">
        <v>923</v>
      </c>
      <c r="D156" s="1" t="s">
        <v>566</v>
      </c>
      <c r="E156" s="1" t="str">
        <f>HYPERLINK("http://hdl.handle.net/10107/1507251-11")</f>
        <v>http://hdl.handle.net/10107/1507251-11</v>
      </c>
      <c r="H156" s="1" t="s">
        <v>930</v>
      </c>
      <c r="L156" s="3">
        <v>17806</v>
      </c>
      <c r="M156" s="1" t="s">
        <v>910</v>
      </c>
    </row>
    <row r="157" spans="1:13" ht="25.5">
      <c r="A157" s="1" t="s">
        <v>562</v>
      </c>
      <c r="B157" s="1">
        <v>300863</v>
      </c>
      <c r="C157" s="1" t="s">
        <v>924</v>
      </c>
      <c r="D157" s="1" t="s">
        <v>567</v>
      </c>
      <c r="E157" s="1" t="str">
        <f>HYPERLINK("http://hdl.handle.net/10107/1507252-11")</f>
        <v>http://hdl.handle.net/10107/1507252-11</v>
      </c>
      <c r="H157" s="1" t="s">
        <v>930</v>
      </c>
      <c r="L157" s="3">
        <v>17806</v>
      </c>
      <c r="M157" s="1" t="s">
        <v>910</v>
      </c>
    </row>
    <row r="158" spans="1:13" ht="25.5">
      <c r="A158" s="1" t="s">
        <v>562</v>
      </c>
      <c r="B158" s="1">
        <v>300863</v>
      </c>
      <c r="C158" s="1" t="s">
        <v>925</v>
      </c>
      <c r="D158" s="1" t="s">
        <v>568</v>
      </c>
      <c r="E158" s="1" t="str">
        <f>HYPERLINK("http://hdl.handle.net/10107/1507253-11")</f>
        <v>http://hdl.handle.net/10107/1507253-11</v>
      </c>
      <c r="H158" s="1" t="s">
        <v>930</v>
      </c>
      <c r="L158" s="3">
        <v>17806</v>
      </c>
      <c r="M158" s="1" t="s">
        <v>910</v>
      </c>
    </row>
    <row r="159" spans="1:13" ht="25.5">
      <c r="A159" s="1" t="s">
        <v>562</v>
      </c>
      <c r="B159" s="1">
        <v>300863</v>
      </c>
      <c r="C159" s="1" t="s">
        <v>926</v>
      </c>
      <c r="D159" s="1" t="s">
        <v>569</v>
      </c>
      <c r="E159" s="1" t="str">
        <f>HYPERLINK("http://hdl.handle.net/10107/1507254-11")</f>
        <v>http://hdl.handle.net/10107/1507254-11</v>
      </c>
      <c r="H159" s="1" t="s">
        <v>930</v>
      </c>
      <c r="L159" s="3">
        <v>17806</v>
      </c>
      <c r="M159" s="1" t="s">
        <v>910</v>
      </c>
    </row>
    <row r="160" spans="1:13" ht="25.5">
      <c r="A160" s="1" t="s">
        <v>562</v>
      </c>
      <c r="B160" s="1">
        <v>300863</v>
      </c>
      <c r="C160" s="1" t="s">
        <v>927</v>
      </c>
      <c r="D160" s="1" t="s">
        <v>570</v>
      </c>
      <c r="E160" s="1" t="str">
        <f>HYPERLINK("http://hdl.handle.net/10107/1507255-11")</f>
        <v>http://hdl.handle.net/10107/1507255-11</v>
      </c>
      <c r="H160" s="1" t="s">
        <v>930</v>
      </c>
      <c r="L160" s="3">
        <v>17806</v>
      </c>
      <c r="M160" s="1" t="s">
        <v>910</v>
      </c>
    </row>
    <row r="161" spans="1:13" ht="25.5">
      <c r="A161" s="1" t="s">
        <v>562</v>
      </c>
      <c r="B161" s="1">
        <v>300863</v>
      </c>
      <c r="C161" s="1" t="s">
        <v>928</v>
      </c>
      <c r="D161" s="1" t="s">
        <v>571</v>
      </c>
      <c r="E161" s="1" t="str">
        <f>HYPERLINK("http://hdl.handle.net/10107/1507256-11")</f>
        <v>http://hdl.handle.net/10107/1507256-11</v>
      </c>
      <c r="H161" s="1" t="s">
        <v>930</v>
      </c>
      <c r="L161" s="3">
        <v>17806</v>
      </c>
      <c r="M161" s="1" t="s">
        <v>910</v>
      </c>
    </row>
    <row r="162" spans="1:13" ht="25.5">
      <c r="A162" s="1" t="s">
        <v>562</v>
      </c>
      <c r="B162" s="1">
        <v>300863</v>
      </c>
      <c r="C162" s="1" t="s">
        <v>929</v>
      </c>
      <c r="D162" s="1" t="s">
        <v>572</v>
      </c>
      <c r="E162" s="1" t="str">
        <f>HYPERLINK("http://hdl.handle.net/10107/1507257-11")</f>
        <v>http://hdl.handle.net/10107/1507257-11</v>
      </c>
      <c r="H162" s="1" t="s">
        <v>930</v>
      </c>
      <c r="L162" s="3">
        <v>17806</v>
      </c>
      <c r="M162" s="1" t="s">
        <v>910</v>
      </c>
    </row>
    <row r="163" spans="1:11" ht="114.75">
      <c r="A163" s="1" t="s">
        <v>573</v>
      </c>
      <c r="B163" s="1">
        <v>300864</v>
      </c>
      <c r="E163" s="1" t="str">
        <f>HYPERLINK("http://hdl.handle.net/10107/1493607")</f>
        <v>http://hdl.handle.net/10107/1493607</v>
      </c>
      <c r="F163" s="1" t="s">
        <v>574</v>
      </c>
      <c r="G163" s="1" t="s">
        <v>575</v>
      </c>
      <c r="K163" s="3">
        <v>17806</v>
      </c>
    </row>
    <row r="164" spans="1:13" ht="38.25">
      <c r="A164" s="1" t="s">
        <v>573</v>
      </c>
      <c r="B164" s="1">
        <v>300864</v>
      </c>
      <c r="C164" s="1" t="s">
        <v>931</v>
      </c>
      <c r="D164" s="1" t="s">
        <v>576</v>
      </c>
      <c r="E164" s="1" t="str">
        <f>HYPERLINK("http://hdl.handle.net/10107/1493608-11")</f>
        <v>http://hdl.handle.net/10107/1493608-11</v>
      </c>
      <c r="H164" s="1" t="s">
        <v>936</v>
      </c>
      <c r="L164" s="3">
        <v>17806</v>
      </c>
      <c r="M164" s="1" t="s">
        <v>910</v>
      </c>
    </row>
    <row r="165" spans="1:13" ht="38.25">
      <c r="A165" s="1" t="s">
        <v>573</v>
      </c>
      <c r="B165" s="1">
        <v>300864</v>
      </c>
      <c r="C165" s="1" t="s">
        <v>932</v>
      </c>
      <c r="D165" s="1" t="s">
        <v>577</v>
      </c>
      <c r="E165" s="1" t="str">
        <f>HYPERLINK("http://hdl.handle.net/10107/1493609-11")</f>
        <v>http://hdl.handle.net/10107/1493609-11</v>
      </c>
      <c r="H165" s="1" t="s">
        <v>936</v>
      </c>
      <c r="L165" s="3">
        <v>17806</v>
      </c>
      <c r="M165" s="1" t="s">
        <v>910</v>
      </c>
    </row>
    <row r="166" spans="1:13" ht="38.25">
      <c r="A166" s="1" t="s">
        <v>573</v>
      </c>
      <c r="B166" s="1">
        <v>300864</v>
      </c>
      <c r="C166" s="1" t="s">
        <v>933</v>
      </c>
      <c r="D166" s="1" t="s">
        <v>578</v>
      </c>
      <c r="E166" s="1" t="str">
        <f>HYPERLINK("http://hdl.handle.net/10107/1493610-11")</f>
        <v>http://hdl.handle.net/10107/1493610-11</v>
      </c>
      <c r="H166" s="1" t="s">
        <v>936</v>
      </c>
      <c r="L166" s="3">
        <v>17806</v>
      </c>
      <c r="M166" s="1" t="s">
        <v>910</v>
      </c>
    </row>
    <row r="167" spans="1:13" ht="38.25">
      <c r="A167" s="1" t="s">
        <v>573</v>
      </c>
      <c r="B167" s="1">
        <v>300864</v>
      </c>
      <c r="C167" s="1" t="s">
        <v>934</v>
      </c>
      <c r="D167" s="1" t="s">
        <v>579</v>
      </c>
      <c r="E167" s="1" t="str">
        <f>HYPERLINK("http://hdl.handle.net/10107/1493611-11")</f>
        <v>http://hdl.handle.net/10107/1493611-11</v>
      </c>
      <c r="H167" s="1" t="s">
        <v>936</v>
      </c>
      <c r="L167" s="3">
        <v>17806</v>
      </c>
      <c r="M167" s="1" t="s">
        <v>910</v>
      </c>
    </row>
    <row r="168" spans="1:13" ht="38.25">
      <c r="A168" s="1" t="s">
        <v>573</v>
      </c>
      <c r="B168" s="1">
        <v>300864</v>
      </c>
      <c r="C168" s="1" t="s">
        <v>935</v>
      </c>
      <c r="D168" s="1" t="s">
        <v>580</v>
      </c>
      <c r="E168" s="1" t="str">
        <f>HYPERLINK("http://hdl.handle.net/10107/1493612-11")</f>
        <v>http://hdl.handle.net/10107/1493612-11</v>
      </c>
      <c r="H168" s="1" t="s">
        <v>936</v>
      </c>
      <c r="L168" s="3">
        <v>17806</v>
      </c>
      <c r="M168" s="1" t="s">
        <v>910</v>
      </c>
    </row>
    <row r="169" spans="1:13" s="7" customFormat="1" ht="63.75">
      <c r="A169" s="2"/>
      <c r="B169" s="2"/>
      <c r="C169" s="2" t="s">
        <v>937</v>
      </c>
      <c r="D169" s="2"/>
      <c r="E169" s="2"/>
      <c r="F169" s="2"/>
      <c r="G169" s="2"/>
      <c r="H169" s="2" t="s">
        <v>939</v>
      </c>
      <c r="I169" s="2"/>
      <c r="J169" s="2"/>
      <c r="K169" s="2"/>
      <c r="L169" s="6">
        <v>17806</v>
      </c>
      <c r="M169" s="2" t="s">
        <v>1103</v>
      </c>
    </row>
    <row r="170" spans="1:11" ht="102">
      <c r="A170" s="1" t="s">
        <v>581</v>
      </c>
      <c r="B170" s="1">
        <v>300864</v>
      </c>
      <c r="E170" s="1" t="str">
        <f>HYPERLINK("http://hdl.handle.net/10107/1460511")</f>
        <v>http://hdl.handle.net/10107/1460511</v>
      </c>
      <c r="F170" s="1" t="s">
        <v>582</v>
      </c>
      <c r="G170" s="1" t="s">
        <v>427</v>
      </c>
      <c r="K170" s="3">
        <v>17806</v>
      </c>
    </row>
    <row r="171" spans="1:13" ht="38.25">
      <c r="A171" s="1" t="s">
        <v>581</v>
      </c>
      <c r="B171" s="1">
        <v>300864</v>
      </c>
      <c r="C171" s="1" t="s">
        <v>938</v>
      </c>
      <c r="D171" s="1" t="s">
        <v>428</v>
      </c>
      <c r="E171" s="1" t="str">
        <f>HYPERLINK("http://hdl.handle.net/10107/1460512-11")</f>
        <v>http://hdl.handle.net/10107/1460512-11</v>
      </c>
      <c r="H171" s="4" t="s">
        <v>940</v>
      </c>
      <c r="L171" s="3">
        <v>17806</v>
      </c>
      <c r="M171" s="4" t="s">
        <v>910</v>
      </c>
    </row>
    <row r="172" spans="1:11" ht="25.5">
      <c r="A172" s="1" t="s">
        <v>429</v>
      </c>
      <c r="B172" s="1">
        <v>300865</v>
      </c>
      <c r="E172" s="1" t="str">
        <f>HYPERLINK("http://hdl.handle.net/10107/1478696")</f>
        <v>http://hdl.handle.net/10107/1478696</v>
      </c>
      <c r="F172" s="1" t="s">
        <v>430</v>
      </c>
      <c r="G172" s="1" t="s">
        <v>431</v>
      </c>
      <c r="K172" s="3">
        <v>17806</v>
      </c>
    </row>
    <row r="173" spans="1:13" ht="25.5">
      <c r="A173" s="1" t="s">
        <v>429</v>
      </c>
      <c r="B173" s="1">
        <v>300865</v>
      </c>
      <c r="C173" s="4" t="s">
        <v>941</v>
      </c>
      <c r="D173" s="1" t="s">
        <v>432</v>
      </c>
      <c r="E173" s="1" t="str">
        <f>HYPERLINK("http://hdl.handle.net/10107/1478697-11")</f>
        <v>http://hdl.handle.net/10107/1478697-11</v>
      </c>
      <c r="H173" s="4" t="s">
        <v>947</v>
      </c>
      <c r="L173" s="3">
        <v>17837</v>
      </c>
      <c r="M173" s="4" t="s">
        <v>910</v>
      </c>
    </row>
    <row r="174" spans="1:13" ht="25.5">
      <c r="A174" s="1" t="s">
        <v>429</v>
      </c>
      <c r="B174" s="1">
        <v>300865</v>
      </c>
      <c r="C174" s="4" t="s">
        <v>942</v>
      </c>
      <c r="D174" s="1" t="s">
        <v>433</v>
      </c>
      <c r="E174" s="1" t="str">
        <f>HYPERLINK("http://hdl.handle.net/10107/1478698-11")</f>
        <v>http://hdl.handle.net/10107/1478698-11</v>
      </c>
      <c r="H174" s="4" t="s">
        <v>948</v>
      </c>
      <c r="L174" s="3">
        <v>17837</v>
      </c>
      <c r="M174" s="4" t="s">
        <v>910</v>
      </c>
    </row>
    <row r="175" spans="1:13" ht="38.25">
      <c r="A175" s="1" t="s">
        <v>429</v>
      </c>
      <c r="B175" s="1">
        <v>300865</v>
      </c>
      <c r="C175" s="4" t="s">
        <v>943</v>
      </c>
      <c r="D175" s="1" t="s">
        <v>434</v>
      </c>
      <c r="E175" s="1" t="str">
        <f>HYPERLINK("http://hdl.handle.net/10107/1478699-11")</f>
        <v>http://hdl.handle.net/10107/1478699-11</v>
      </c>
      <c r="H175" s="4" t="s">
        <v>949</v>
      </c>
      <c r="L175" s="3">
        <v>17837</v>
      </c>
      <c r="M175" s="4" t="s">
        <v>910</v>
      </c>
    </row>
    <row r="176" spans="1:13" ht="38.25">
      <c r="A176" s="1" t="s">
        <v>429</v>
      </c>
      <c r="B176" s="1">
        <v>300865</v>
      </c>
      <c r="C176" s="4" t="s">
        <v>944</v>
      </c>
      <c r="D176" s="1" t="s">
        <v>435</v>
      </c>
      <c r="E176" s="1" t="str">
        <f>HYPERLINK("http://hdl.handle.net/10107/1478700-11")</f>
        <v>http://hdl.handle.net/10107/1478700-11</v>
      </c>
      <c r="H176" s="4" t="s">
        <v>950</v>
      </c>
      <c r="L176" s="3">
        <v>17837</v>
      </c>
      <c r="M176" s="4" t="s">
        <v>910</v>
      </c>
    </row>
    <row r="177" spans="1:13" ht="25.5">
      <c r="A177" s="1" t="s">
        <v>429</v>
      </c>
      <c r="B177" s="1">
        <v>300865</v>
      </c>
      <c r="C177" s="4" t="s">
        <v>945</v>
      </c>
      <c r="D177" s="1" t="s">
        <v>436</v>
      </c>
      <c r="E177" s="1" t="str">
        <f>HYPERLINK("http://hdl.handle.net/10107/1478701-11")</f>
        <v>http://hdl.handle.net/10107/1478701-11</v>
      </c>
      <c r="H177" s="4" t="s">
        <v>951</v>
      </c>
      <c r="L177" s="3">
        <v>17837</v>
      </c>
      <c r="M177" s="4" t="s">
        <v>910</v>
      </c>
    </row>
    <row r="178" spans="1:13" ht="25.5">
      <c r="A178" s="1" t="s">
        <v>429</v>
      </c>
      <c r="B178" s="1">
        <v>300865</v>
      </c>
      <c r="C178" s="4" t="s">
        <v>946</v>
      </c>
      <c r="D178" s="1" t="s">
        <v>437</v>
      </c>
      <c r="E178" s="1" t="str">
        <f>HYPERLINK("http://hdl.handle.net/10107/1478702-11")</f>
        <v>http://hdl.handle.net/10107/1478702-11</v>
      </c>
      <c r="H178" s="4" t="s">
        <v>952</v>
      </c>
      <c r="L178" s="3">
        <v>17837</v>
      </c>
      <c r="M178" s="4" t="s">
        <v>910</v>
      </c>
    </row>
    <row r="179" spans="1:11" ht="51">
      <c r="A179" s="1" t="s">
        <v>438</v>
      </c>
      <c r="B179" s="1">
        <v>300866</v>
      </c>
      <c r="E179" s="1" t="str">
        <f>HYPERLINK("http://hdl.handle.net/10107/1488585")</f>
        <v>http://hdl.handle.net/10107/1488585</v>
      </c>
      <c r="F179" s="1" t="s">
        <v>439</v>
      </c>
      <c r="G179" s="1" t="s">
        <v>440</v>
      </c>
      <c r="K179" s="3">
        <v>17837</v>
      </c>
    </row>
    <row r="180" spans="1:13" ht="25.5">
      <c r="A180" s="1" t="s">
        <v>438</v>
      </c>
      <c r="B180" s="1">
        <v>300866</v>
      </c>
      <c r="C180" s="4" t="s">
        <v>953</v>
      </c>
      <c r="D180" s="1" t="s">
        <v>441</v>
      </c>
      <c r="E180" s="1" t="str">
        <f>HYPERLINK("http://hdl.handle.net/10107/1488586-11")</f>
        <v>http://hdl.handle.net/10107/1488586-11</v>
      </c>
      <c r="H180" s="4" t="s">
        <v>954</v>
      </c>
      <c r="L180" s="3">
        <v>17837</v>
      </c>
      <c r="M180" s="4" t="s">
        <v>910</v>
      </c>
    </row>
    <row r="181" spans="1:11" ht="76.5">
      <c r="A181" s="1" t="s">
        <v>442</v>
      </c>
      <c r="B181" s="1">
        <v>300867</v>
      </c>
      <c r="E181" s="1" t="str">
        <f>HYPERLINK("http://hdl.handle.net/10107/1467209")</f>
        <v>http://hdl.handle.net/10107/1467209</v>
      </c>
      <c r="F181" s="1" t="s">
        <v>443</v>
      </c>
      <c r="G181" s="1" t="s">
        <v>444</v>
      </c>
      <c r="K181" s="3">
        <v>17857</v>
      </c>
    </row>
    <row r="182" spans="1:13" ht="102.75" customHeight="1">
      <c r="A182" s="1" t="s">
        <v>442</v>
      </c>
      <c r="B182" s="1">
        <v>300867</v>
      </c>
      <c r="C182" s="4" t="s">
        <v>955</v>
      </c>
      <c r="D182" s="1" t="s">
        <v>445</v>
      </c>
      <c r="E182" s="1" t="str">
        <f>HYPERLINK("http://hdl.handle.net/10107/1467210-11")</f>
        <v>http://hdl.handle.net/10107/1467210-11</v>
      </c>
      <c r="H182" s="4" t="s">
        <v>963</v>
      </c>
      <c r="I182" s="4" t="s">
        <v>818</v>
      </c>
      <c r="J182" s="1">
        <v>1</v>
      </c>
      <c r="K182" s="3">
        <v>17857</v>
      </c>
      <c r="L182" s="3">
        <v>17857</v>
      </c>
      <c r="M182" s="4" t="s">
        <v>964</v>
      </c>
    </row>
    <row r="183" spans="1:13" ht="83.25" customHeight="1">
      <c r="A183" s="1" t="s">
        <v>442</v>
      </c>
      <c r="B183" s="1">
        <v>300867</v>
      </c>
      <c r="C183" s="4" t="s">
        <v>956</v>
      </c>
      <c r="D183" s="1" t="s">
        <v>446</v>
      </c>
      <c r="E183" s="1" t="str">
        <f>HYPERLINK("http://hdl.handle.net/10107/1467211-11")</f>
        <v>http://hdl.handle.net/10107/1467211-11</v>
      </c>
      <c r="H183" s="4" t="s">
        <v>970</v>
      </c>
      <c r="L183" s="3">
        <v>17857</v>
      </c>
      <c r="M183" s="4" t="s">
        <v>965</v>
      </c>
    </row>
    <row r="184" spans="1:13" ht="104.25" customHeight="1">
      <c r="A184" s="1" t="s">
        <v>442</v>
      </c>
      <c r="B184" s="1">
        <v>300867</v>
      </c>
      <c r="C184" s="4" t="s">
        <v>957</v>
      </c>
      <c r="D184" s="1" t="s">
        <v>447</v>
      </c>
      <c r="E184" s="1" t="str">
        <f>HYPERLINK("http://hdl.handle.net/10107/1467212-11")</f>
        <v>http://hdl.handle.net/10107/1467212-11</v>
      </c>
      <c r="H184" s="4" t="s">
        <v>971</v>
      </c>
      <c r="L184" s="3">
        <v>17857</v>
      </c>
      <c r="M184" s="4" t="s">
        <v>966</v>
      </c>
    </row>
    <row r="185" spans="1:13" ht="88.5" customHeight="1">
      <c r="A185" s="1" t="s">
        <v>442</v>
      </c>
      <c r="B185" s="1">
        <v>300867</v>
      </c>
      <c r="C185" s="4" t="s">
        <v>958</v>
      </c>
      <c r="D185" s="1" t="s">
        <v>448</v>
      </c>
      <c r="E185" s="1" t="str">
        <f>HYPERLINK("http://hdl.handle.net/10107/1467213-11")</f>
        <v>http://hdl.handle.net/10107/1467213-11</v>
      </c>
      <c r="H185" s="4" t="s">
        <v>972</v>
      </c>
      <c r="L185" s="3">
        <v>17857</v>
      </c>
      <c r="M185" s="4" t="s">
        <v>967</v>
      </c>
    </row>
    <row r="186" spans="1:13" ht="89.25">
      <c r="A186" s="1" t="s">
        <v>442</v>
      </c>
      <c r="B186" s="1">
        <v>300867</v>
      </c>
      <c r="C186" s="4" t="s">
        <v>959</v>
      </c>
      <c r="D186" s="1" t="s">
        <v>449</v>
      </c>
      <c r="E186" s="1" t="str">
        <f>HYPERLINK("http://hdl.handle.net/10107/1467214-11")</f>
        <v>http://hdl.handle.net/10107/1467214-11</v>
      </c>
      <c r="H186" s="4" t="s">
        <v>973</v>
      </c>
      <c r="I186" s="4" t="s">
        <v>818</v>
      </c>
      <c r="J186" s="1">
        <v>1</v>
      </c>
      <c r="K186" s="3">
        <v>17857</v>
      </c>
      <c r="L186" s="3">
        <v>17857</v>
      </c>
      <c r="M186" s="4" t="s">
        <v>964</v>
      </c>
    </row>
    <row r="187" spans="1:13" ht="116.25" customHeight="1">
      <c r="A187" s="1" t="s">
        <v>442</v>
      </c>
      <c r="B187" s="1">
        <v>300867</v>
      </c>
      <c r="C187" s="4" t="s">
        <v>960</v>
      </c>
      <c r="D187" s="1" t="s">
        <v>450</v>
      </c>
      <c r="E187" s="1" t="str">
        <f>HYPERLINK("http://hdl.handle.net/10107/1467215-11")</f>
        <v>http://hdl.handle.net/10107/1467215-11</v>
      </c>
      <c r="H187" s="4" t="s">
        <v>974</v>
      </c>
      <c r="L187" s="3">
        <v>17857</v>
      </c>
      <c r="M187" s="4" t="s">
        <v>967</v>
      </c>
    </row>
    <row r="188" spans="1:13" ht="76.5">
      <c r="A188" s="1" t="s">
        <v>442</v>
      </c>
      <c r="B188" s="1">
        <v>300867</v>
      </c>
      <c r="C188" s="4" t="s">
        <v>961</v>
      </c>
      <c r="D188" s="1" t="s">
        <v>451</v>
      </c>
      <c r="E188" s="1" t="str">
        <f>HYPERLINK("http://hdl.handle.net/10107/1467216-11")</f>
        <v>http://hdl.handle.net/10107/1467216-11</v>
      </c>
      <c r="H188" s="4" t="s">
        <v>975</v>
      </c>
      <c r="L188" s="3">
        <v>17857</v>
      </c>
      <c r="M188" s="4" t="s">
        <v>968</v>
      </c>
    </row>
    <row r="189" spans="1:13" ht="76.5">
      <c r="A189" s="1" t="s">
        <v>442</v>
      </c>
      <c r="B189" s="1">
        <v>300867</v>
      </c>
      <c r="C189" s="4" t="s">
        <v>962</v>
      </c>
      <c r="D189" s="1" t="s">
        <v>452</v>
      </c>
      <c r="E189" s="1" t="str">
        <f>HYPERLINK("http://hdl.handle.net/10107/1467217-11")</f>
        <v>http://hdl.handle.net/10107/1467217-11</v>
      </c>
      <c r="H189" s="4" t="s">
        <v>976</v>
      </c>
      <c r="L189" s="3">
        <v>17857</v>
      </c>
      <c r="M189" s="4" t="s">
        <v>969</v>
      </c>
    </row>
    <row r="190" spans="1:11" ht="38.25">
      <c r="A190" s="1" t="s">
        <v>453</v>
      </c>
      <c r="B190" s="1">
        <v>300868</v>
      </c>
      <c r="E190" s="1" t="str">
        <f>HYPERLINK("http://hdl.handle.net/10107/1456728")</f>
        <v>http://hdl.handle.net/10107/1456728</v>
      </c>
      <c r="F190" s="1" t="s">
        <v>454</v>
      </c>
      <c r="G190" s="1" t="s">
        <v>455</v>
      </c>
      <c r="K190" s="3">
        <v>17837</v>
      </c>
    </row>
    <row r="191" spans="1:13" ht="25.5">
      <c r="A191" s="1" t="s">
        <v>453</v>
      </c>
      <c r="B191" s="1">
        <v>300868</v>
      </c>
      <c r="C191" s="4" t="s">
        <v>977</v>
      </c>
      <c r="D191" s="1" t="s">
        <v>456</v>
      </c>
      <c r="E191" s="1" t="str">
        <f>HYPERLINK("http://hdl.handle.net/10107/1456729-11")</f>
        <v>http://hdl.handle.net/10107/1456729-11</v>
      </c>
      <c r="H191" s="4" t="s">
        <v>978</v>
      </c>
      <c r="L191" s="3">
        <v>17837</v>
      </c>
      <c r="M191" s="4" t="s">
        <v>910</v>
      </c>
    </row>
    <row r="192" spans="1:11" ht="89.25">
      <c r="A192" s="1" t="s">
        <v>457</v>
      </c>
      <c r="B192" s="1">
        <v>300869</v>
      </c>
      <c r="E192" s="1" t="str">
        <f>HYPERLINK("http://hdl.handle.net/10107/1505084")</f>
        <v>http://hdl.handle.net/10107/1505084</v>
      </c>
      <c r="F192" s="1" t="s">
        <v>458</v>
      </c>
      <c r="G192" s="1" t="s">
        <v>459</v>
      </c>
      <c r="K192" s="3">
        <v>17837</v>
      </c>
    </row>
    <row r="193" spans="1:13" ht="25.5">
      <c r="A193" s="1" t="s">
        <v>457</v>
      </c>
      <c r="B193" s="1">
        <v>300869</v>
      </c>
      <c r="C193" s="4" t="s">
        <v>979</v>
      </c>
      <c r="D193" s="1" t="s">
        <v>460</v>
      </c>
      <c r="E193" s="1" t="str">
        <f>HYPERLINK("http://hdl.handle.net/10107/1505085-11")</f>
        <v>http://hdl.handle.net/10107/1505085-11</v>
      </c>
      <c r="H193" s="4" t="s">
        <v>980</v>
      </c>
      <c r="L193" s="3">
        <v>17837</v>
      </c>
      <c r="M193" s="4" t="s">
        <v>910</v>
      </c>
    </row>
    <row r="194" spans="1:11" ht="102">
      <c r="A194" s="1" t="s">
        <v>461</v>
      </c>
      <c r="B194" s="1">
        <v>300870</v>
      </c>
      <c r="E194" s="1" t="str">
        <f>HYPERLINK("http://hdl.handle.net/10107/1483797")</f>
        <v>http://hdl.handle.net/10107/1483797</v>
      </c>
      <c r="F194" s="1" t="s">
        <v>462</v>
      </c>
      <c r="G194" s="1" t="s">
        <v>463</v>
      </c>
      <c r="K194" s="3">
        <v>17837</v>
      </c>
    </row>
    <row r="195" spans="1:13" ht="51">
      <c r="A195" s="1" t="s">
        <v>461</v>
      </c>
      <c r="B195" s="1">
        <v>300870</v>
      </c>
      <c r="C195" s="4" t="s">
        <v>981</v>
      </c>
      <c r="D195" s="1" t="s">
        <v>464</v>
      </c>
      <c r="E195" s="1" t="str">
        <f>HYPERLINK("http://hdl.handle.net/10107/1483798-11")</f>
        <v>http://hdl.handle.net/10107/1483798-11</v>
      </c>
      <c r="H195" s="4" t="s">
        <v>1462</v>
      </c>
      <c r="L195" s="3">
        <v>17837</v>
      </c>
      <c r="M195" s="4" t="s">
        <v>910</v>
      </c>
    </row>
    <row r="196" spans="1:13" ht="51">
      <c r="A196" s="1" t="s">
        <v>461</v>
      </c>
      <c r="B196" s="1">
        <v>300870</v>
      </c>
      <c r="C196" s="4" t="s">
        <v>982</v>
      </c>
      <c r="D196" s="1" t="s">
        <v>465</v>
      </c>
      <c r="E196" s="1" t="str">
        <f>HYPERLINK("http://hdl.handle.net/10107/1483799-11")</f>
        <v>http://hdl.handle.net/10107/1483799-11</v>
      </c>
      <c r="H196" s="4" t="s">
        <v>1463</v>
      </c>
      <c r="L196" s="3">
        <v>17837</v>
      </c>
      <c r="M196" s="4" t="s">
        <v>910</v>
      </c>
    </row>
    <row r="197" spans="1:13" ht="38.25">
      <c r="A197" s="1" t="s">
        <v>461</v>
      </c>
      <c r="B197" s="1">
        <v>300870</v>
      </c>
      <c r="C197" s="4" t="s">
        <v>983</v>
      </c>
      <c r="D197" s="1" t="s">
        <v>466</v>
      </c>
      <c r="E197" s="1" t="str">
        <f>HYPERLINK("http://hdl.handle.net/10107/1483800-11")</f>
        <v>http://hdl.handle.net/10107/1483800-11</v>
      </c>
      <c r="H197" s="4" t="s">
        <v>1464</v>
      </c>
      <c r="L197" s="3">
        <v>17837</v>
      </c>
      <c r="M197" s="4" t="s">
        <v>910</v>
      </c>
    </row>
    <row r="198" spans="1:8" ht="38.25">
      <c r="A198" s="1" t="s">
        <v>461</v>
      </c>
      <c r="B198" s="1">
        <v>300870</v>
      </c>
      <c r="C198" s="1" t="s">
        <v>1105</v>
      </c>
      <c r="D198" s="1" t="s">
        <v>467</v>
      </c>
      <c r="E198" s="1" t="str">
        <f>HYPERLINK("http://hdl.handle.net/10107/1483801-11")</f>
        <v>http://hdl.handle.net/10107/1483801-11</v>
      </c>
      <c r="H198" s="4" t="s">
        <v>1113</v>
      </c>
    </row>
    <row r="199" spans="1:8" ht="38.25">
      <c r="A199" s="1" t="s">
        <v>461</v>
      </c>
      <c r="B199" s="1">
        <v>300870</v>
      </c>
      <c r="C199" s="1" t="s">
        <v>1106</v>
      </c>
      <c r="D199" s="1" t="s">
        <v>468</v>
      </c>
      <c r="E199" s="1" t="str">
        <f>HYPERLINK("http://hdl.handle.net/10107/1483802-11")</f>
        <v>http://hdl.handle.net/10107/1483802-11</v>
      </c>
      <c r="H199" s="4" t="s">
        <v>1114</v>
      </c>
    </row>
    <row r="200" spans="1:8" ht="51">
      <c r="A200" s="1" t="s">
        <v>461</v>
      </c>
      <c r="B200" s="1">
        <v>300870</v>
      </c>
      <c r="C200" s="1" t="s">
        <v>1107</v>
      </c>
      <c r="D200" s="1" t="s">
        <v>469</v>
      </c>
      <c r="E200" s="1" t="str">
        <f>HYPERLINK("http://hdl.handle.net/10107/1483803-11")</f>
        <v>http://hdl.handle.net/10107/1483803-11</v>
      </c>
      <c r="H200" s="4" t="s">
        <v>1115</v>
      </c>
    </row>
    <row r="201" spans="1:8" ht="51">
      <c r="A201" s="1" t="s">
        <v>461</v>
      </c>
      <c r="B201" s="1">
        <v>300870</v>
      </c>
      <c r="C201" s="1" t="s">
        <v>1108</v>
      </c>
      <c r="D201" s="1" t="s">
        <v>470</v>
      </c>
      <c r="E201" s="1" t="str">
        <f>HYPERLINK("http://hdl.handle.net/10107/1483804-11")</f>
        <v>http://hdl.handle.net/10107/1483804-11</v>
      </c>
      <c r="H201" s="4" t="s">
        <v>1116</v>
      </c>
    </row>
    <row r="202" spans="1:8" ht="63.75">
      <c r="A202" s="1" t="s">
        <v>461</v>
      </c>
      <c r="B202" s="1">
        <v>300870</v>
      </c>
      <c r="C202" s="1" t="s">
        <v>1109</v>
      </c>
      <c r="D202" s="1" t="s">
        <v>471</v>
      </c>
      <c r="E202" s="1" t="str">
        <f>HYPERLINK("http://hdl.handle.net/10107/1483805-11")</f>
        <v>http://hdl.handle.net/10107/1483805-11</v>
      </c>
      <c r="H202" s="4" t="s">
        <v>1117</v>
      </c>
    </row>
    <row r="203" spans="1:8" ht="38.25">
      <c r="A203" s="1" t="s">
        <v>461</v>
      </c>
      <c r="B203" s="1">
        <v>300870</v>
      </c>
      <c r="C203" s="1" t="s">
        <v>1110</v>
      </c>
      <c r="D203" s="1" t="s">
        <v>472</v>
      </c>
      <c r="E203" s="1" t="str">
        <f>HYPERLINK("http://hdl.handle.net/10107/1483806-11")</f>
        <v>http://hdl.handle.net/10107/1483806-11</v>
      </c>
      <c r="H203" s="4" t="s">
        <v>1118</v>
      </c>
    </row>
    <row r="204" spans="1:8" ht="38.25">
      <c r="A204" s="1" t="s">
        <v>461</v>
      </c>
      <c r="B204" s="1">
        <v>300870</v>
      </c>
      <c r="C204" s="1" t="s">
        <v>1111</v>
      </c>
      <c r="D204" s="1" t="s">
        <v>473</v>
      </c>
      <c r="E204" s="1" t="str">
        <f>HYPERLINK("http://hdl.handle.net/10107/1483807-11")</f>
        <v>http://hdl.handle.net/10107/1483807-11</v>
      </c>
      <c r="H204" s="4" t="s">
        <v>1119</v>
      </c>
    </row>
    <row r="205" spans="1:8" ht="38.25">
      <c r="A205" s="1" t="s">
        <v>461</v>
      </c>
      <c r="B205" s="1">
        <v>300870</v>
      </c>
      <c r="C205" s="1" t="s">
        <v>1461</v>
      </c>
      <c r="D205" s="1" t="s">
        <v>474</v>
      </c>
      <c r="E205" s="1" t="str">
        <f>HYPERLINK("http://hdl.handle.net/10107/1483808-11")</f>
        <v>http://hdl.handle.net/10107/1483808-11</v>
      </c>
      <c r="H205" s="4" t="s">
        <v>1120</v>
      </c>
    </row>
    <row r="206" spans="1:8" ht="38.25">
      <c r="A206" s="1" t="s">
        <v>461</v>
      </c>
      <c r="B206" s="1">
        <v>300870</v>
      </c>
      <c r="C206" s="1" t="s">
        <v>1112</v>
      </c>
      <c r="D206" s="1" t="s">
        <v>475</v>
      </c>
      <c r="E206" s="1" t="str">
        <f>HYPERLINK("http://hdl.handle.net/10107/1483809-11")</f>
        <v>http://hdl.handle.net/10107/1483809-11</v>
      </c>
      <c r="H206" s="4" t="s">
        <v>1121</v>
      </c>
    </row>
    <row r="207" spans="1:11" ht="25.5">
      <c r="A207" s="1" t="s">
        <v>476</v>
      </c>
      <c r="B207" s="1">
        <v>300871</v>
      </c>
      <c r="E207" s="1" t="str">
        <f>HYPERLINK("http://hdl.handle.net/10107/1457848")</f>
        <v>http://hdl.handle.net/10107/1457848</v>
      </c>
      <c r="F207" s="1" t="s">
        <v>477</v>
      </c>
      <c r="G207" s="1" t="s">
        <v>478</v>
      </c>
      <c r="K207" s="3">
        <v>17837</v>
      </c>
    </row>
    <row r="208" spans="1:13" ht="25.5">
      <c r="A208" s="1" t="s">
        <v>476</v>
      </c>
      <c r="B208" s="1">
        <v>300871</v>
      </c>
      <c r="C208" s="4" t="s">
        <v>984</v>
      </c>
      <c r="D208" s="1" t="s">
        <v>479</v>
      </c>
      <c r="E208" s="1" t="str">
        <f>HYPERLINK("http://hdl.handle.net/10107/1457849-11")</f>
        <v>http://hdl.handle.net/10107/1457849-11</v>
      </c>
      <c r="H208" s="4" t="s">
        <v>987</v>
      </c>
      <c r="L208" s="3">
        <v>17837</v>
      </c>
      <c r="M208" s="4" t="s">
        <v>910</v>
      </c>
    </row>
    <row r="209" spans="1:13" ht="51">
      <c r="A209" s="1" t="s">
        <v>476</v>
      </c>
      <c r="B209" s="1">
        <v>300871</v>
      </c>
      <c r="C209" s="4" t="s">
        <v>985</v>
      </c>
      <c r="D209" s="1" t="s">
        <v>480</v>
      </c>
      <c r="E209" s="1" t="str">
        <f>HYPERLINK("http://hdl.handle.net/10107/1457850-11")</f>
        <v>http://hdl.handle.net/10107/1457850-11</v>
      </c>
      <c r="H209" s="4" t="s">
        <v>988</v>
      </c>
      <c r="L209" s="3">
        <v>17837</v>
      </c>
      <c r="M209" s="4" t="s">
        <v>910</v>
      </c>
    </row>
    <row r="210" spans="1:13" ht="51">
      <c r="A210" s="1" t="s">
        <v>476</v>
      </c>
      <c r="B210" s="1">
        <v>300871</v>
      </c>
      <c r="C210" s="4" t="s">
        <v>986</v>
      </c>
      <c r="D210" s="1" t="s">
        <v>481</v>
      </c>
      <c r="E210" s="1" t="str">
        <f>HYPERLINK("http://hdl.handle.net/10107/1457851-11")</f>
        <v>http://hdl.handle.net/10107/1457851-11</v>
      </c>
      <c r="H210" s="4" t="s">
        <v>988</v>
      </c>
      <c r="L210" s="3">
        <v>17837</v>
      </c>
      <c r="M210" s="4" t="s">
        <v>910</v>
      </c>
    </row>
    <row r="211" spans="1:11" ht="114.75">
      <c r="A211" s="1" t="s">
        <v>482</v>
      </c>
      <c r="B211" s="1">
        <v>300872</v>
      </c>
      <c r="E211" s="1" t="str">
        <f>HYPERLINK("http://hdl.handle.net/10107/1477382")</f>
        <v>http://hdl.handle.net/10107/1477382</v>
      </c>
      <c r="F211" s="1" t="s">
        <v>483</v>
      </c>
      <c r="G211" s="1" t="s">
        <v>484</v>
      </c>
      <c r="K211" s="3">
        <v>17853</v>
      </c>
    </row>
    <row r="212" spans="1:13" ht="25.5">
      <c r="A212" s="1" t="s">
        <v>482</v>
      </c>
      <c r="B212" s="1">
        <v>300872</v>
      </c>
      <c r="C212" s="4" t="s">
        <v>989</v>
      </c>
      <c r="D212" s="1" t="s">
        <v>485</v>
      </c>
      <c r="E212" s="1" t="str">
        <f>HYPERLINK("http://hdl.handle.net/10107/1477383-11")</f>
        <v>http://hdl.handle.net/10107/1477383-11</v>
      </c>
      <c r="H212" s="4" t="s">
        <v>990</v>
      </c>
      <c r="L212" s="3">
        <v>17853</v>
      </c>
      <c r="M212" s="4" t="s">
        <v>910</v>
      </c>
    </row>
    <row r="213" spans="1:11" ht="76.5">
      <c r="A213" s="1" t="s">
        <v>486</v>
      </c>
      <c r="B213" s="1">
        <v>300873</v>
      </c>
      <c r="E213" s="1" t="str">
        <f>HYPERLINK("http://hdl.handle.net/10107/1459717")</f>
        <v>http://hdl.handle.net/10107/1459717</v>
      </c>
      <c r="F213" s="1" t="s">
        <v>487</v>
      </c>
      <c r="G213" s="1" t="s">
        <v>488</v>
      </c>
      <c r="K213" s="3">
        <v>17837</v>
      </c>
    </row>
    <row r="214" spans="1:13" ht="25.5">
      <c r="A214" s="1" t="s">
        <v>486</v>
      </c>
      <c r="B214" s="1">
        <v>300873</v>
      </c>
      <c r="C214" s="4" t="s">
        <v>992</v>
      </c>
      <c r="D214" s="1" t="s">
        <v>489</v>
      </c>
      <c r="E214" s="1" t="str">
        <f>HYPERLINK("http://hdl.handle.net/10107/1459718-11")</f>
        <v>http://hdl.handle.net/10107/1459718-11</v>
      </c>
      <c r="H214" s="4" t="s">
        <v>991</v>
      </c>
      <c r="L214" s="3">
        <v>17837</v>
      </c>
      <c r="M214" s="4" t="s">
        <v>910</v>
      </c>
    </row>
    <row r="215" spans="1:11" ht="63.75">
      <c r="A215" s="1" t="s">
        <v>490</v>
      </c>
      <c r="B215" s="1">
        <v>300874</v>
      </c>
      <c r="E215" s="1" t="str">
        <f>HYPERLINK("http://hdl.handle.net/10107/1496675")</f>
        <v>http://hdl.handle.net/10107/1496675</v>
      </c>
      <c r="F215" s="1" t="s">
        <v>491</v>
      </c>
      <c r="G215" s="1" t="s">
        <v>492</v>
      </c>
      <c r="K215" s="3">
        <v>17855</v>
      </c>
    </row>
    <row r="216" spans="1:13" ht="159.75" customHeight="1">
      <c r="A216" s="1" t="s">
        <v>490</v>
      </c>
      <c r="B216" s="1">
        <v>300874</v>
      </c>
      <c r="C216" s="4" t="s">
        <v>993</v>
      </c>
      <c r="D216" s="1" t="s">
        <v>493</v>
      </c>
      <c r="E216" s="1" t="str">
        <f>HYPERLINK("http://hdl.handle.net/10107/1496676-11")</f>
        <v>http://hdl.handle.net/10107/1496676-11</v>
      </c>
      <c r="H216" s="4" t="s">
        <v>995</v>
      </c>
      <c r="L216" s="3">
        <v>17855</v>
      </c>
      <c r="M216" s="4" t="s">
        <v>997</v>
      </c>
    </row>
    <row r="217" spans="1:13" ht="216" customHeight="1">
      <c r="A217" s="1" t="s">
        <v>490</v>
      </c>
      <c r="B217" s="1">
        <v>300874</v>
      </c>
      <c r="C217" s="4" t="s">
        <v>994</v>
      </c>
      <c r="D217" s="1" t="s">
        <v>494</v>
      </c>
      <c r="E217" s="1" t="str">
        <f>HYPERLINK("http://hdl.handle.net/10107/1496677-11")</f>
        <v>http://hdl.handle.net/10107/1496677-11</v>
      </c>
      <c r="H217" s="4" t="s">
        <v>996</v>
      </c>
      <c r="I217" s="4" t="s">
        <v>770</v>
      </c>
      <c r="J217" s="1">
        <v>8</v>
      </c>
      <c r="K217" s="3">
        <v>17855</v>
      </c>
      <c r="M217" s="4" t="s">
        <v>998</v>
      </c>
    </row>
    <row r="218" spans="1:11" ht="89.25">
      <c r="A218" s="1" t="s">
        <v>495</v>
      </c>
      <c r="B218" s="1">
        <v>300875</v>
      </c>
      <c r="E218" s="1" t="str">
        <f>HYPERLINK("http://hdl.handle.net/10107/1470717")</f>
        <v>http://hdl.handle.net/10107/1470717</v>
      </c>
      <c r="F218" s="1" t="s">
        <v>496</v>
      </c>
      <c r="G218" s="1" t="s">
        <v>497</v>
      </c>
      <c r="K218" s="3">
        <v>17857</v>
      </c>
    </row>
    <row r="219" spans="1:13" ht="63.75">
      <c r="A219" s="1" t="s">
        <v>495</v>
      </c>
      <c r="B219" s="1">
        <v>300875</v>
      </c>
      <c r="C219" s="4" t="s">
        <v>999</v>
      </c>
      <c r="D219" s="1" t="s">
        <v>498</v>
      </c>
      <c r="E219" s="1" t="str">
        <f>HYPERLINK("http://hdl.handle.net/10107/1470718-11")</f>
        <v>http://hdl.handle.net/10107/1470718-11</v>
      </c>
      <c r="H219" s="4" t="s">
        <v>1002</v>
      </c>
      <c r="L219" s="3">
        <v>17857</v>
      </c>
      <c r="M219" s="4" t="s">
        <v>1003</v>
      </c>
    </row>
    <row r="220" spans="1:13" ht="63.75">
      <c r="A220" s="1" t="s">
        <v>495</v>
      </c>
      <c r="B220" s="1">
        <v>300875</v>
      </c>
      <c r="C220" s="4" t="s">
        <v>1000</v>
      </c>
      <c r="D220" s="1" t="s">
        <v>499</v>
      </c>
      <c r="E220" s="1" t="str">
        <f>HYPERLINK("http://hdl.handle.net/10107/1470719-11")</f>
        <v>http://hdl.handle.net/10107/1470719-11</v>
      </c>
      <c r="H220" s="4" t="s">
        <v>1002</v>
      </c>
      <c r="L220" s="3">
        <v>17857</v>
      </c>
      <c r="M220" s="4" t="s">
        <v>1003</v>
      </c>
    </row>
    <row r="221" spans="1:13" ht="63.75">
      <c r="A221" s="1" t="s">
        <v>495</v>
      </c>
      <c r="B221" s="1">
        <v>300875</v>
      </c>
      <c r="C221" s="4" t="s">
        <v>1001</v>
      </c>
      <c r="D221" s="1" t="s">
        <v>500</v>
      </c>
      <c r="E221" s="1" t="str">
        <f>HYPERLINK("http://hdl.handle.net/10107/1470720-11")</f>
        <v>http://hdl.handle.net/10107/1470720-11</v>
      </c>
      <c r="H221" s="4" t="s">
        <v>1002</v>
      </c>
      <c r="L221" s="3">
        <v>17857</v>
      </c>
      <c r="M221" s="4" t="s">
        <v>1003</v>
      </c>
    </row>
    <row r="222" spans="1:11" ht="38.25">
      <c r="A222" s="1" t="s">
        <v>501</v>
      </c>
      <c r="B222" s="1">
        <v>300876</v>
      </c>
      <c r="E222" s="1" t="str">
        <f>HYPERLINK("http://hdl.handle.net/10107/1508765")</f>
        <v>http://hdl.handle.net/10107/1508765</v>
      </c>
      <c r="F222" s="1" t="s">
        <v>348</v>
      </c>
      <c r="G222" s="1" t="s">
        <v>349</v>
      </c>
      <c r="K222" s="3">
        <v>17837</v>
      </c>
    </row>
    <row r="223" spans="1:13" ht="25.5">
      <c r="A223" s="1" t="s">
        <v>501</v>
      </c>
      <c r="B223" s="1">
        <v>300876</v>
      </c>
      <c r="C223" s="4" t="s">
        <v>1004</v>
      </c>
      <c r="D223" s="1" t="s">
        <v>350</v>
      </c>
      <c r="E223" s="1" t="str">
        <f>HYPERLINK("http://hdl.handle.net/10107/1508766-11")</f>
        <v>http://hdl.handle.net/10107/1508766-11</v>
      </c>
      <c r="H223" s="4" t="s">
        <v>1008</v>
      </c>
      <c r="L223" s="3">
        <v>17837</v>
      </c>
      <c r="M223" s="4" t="s">
        <v>910</v>
      </c>
    </row>
    <row r="224" spans="1:13" ht="25.5">
      <c r="A224" s="1" t="s">
        <v>501</v>
      </c>
      <c r="B224" s="1">
        <v>300876</v>
      </c>
      <c r="C224" s="4" t="s">
        <v>1005</v>
      </c>
      <c r="D224" s="1" t="s">
        <v>351</v>
      </c>
      <c r="E224" s="1" t="str">
        <f>HYPERLINK("http://hdl.handle.net/10107/1508767-11")</f>
        <v>http://hdl.handle.net/10107/1508767-11</v>
      </c>
      <c r="H224" s="4" t="s">
        <v>1009</v>
      </c>
      <c r="L224" s="3">
        <v>17837</v>
      </c>
      <c r="M224" s="4" t="s">
        <v>910</v>
      </c>
    </row>
    <row r="225" spans="1:13" ht="25.5">
      <c r="A225" s="1" t="s">
        <v>501</v>
      </c>
      <c r="B225" s="1">
        <v>300876</v>
      </c>
      <c r="C225" s="4" t="s">
        <v>1006</v>
      </c>
      <c r="D225" s="1" t="s">
        <v>352</v>
      </c>
      <c r="E225" s="1" t="str">
        <f>HYPERLINK("http://hdl.handle.net/10107/1508768-11")</f>
        <v>http://hdl.handle.net/10107/1508768-11</v>
      </c>
      <c r="H225" s="4" t="s">
        <v>1010</v>
      </c>
      <c r="L225" s="3">
        <v>17837</v>
      </c>
      <c r="M225" s="4" t="s">
        <v>910</v>
      </c>
    </row>
    <row r="226" spans="1:13" ht="38.25">
      <c r="A226" s="1" t="s">
        <v>501</v>
      </c>
      <c r="B226" s="1">
        <v>300876</v>
      </c>
      <c r="C226" s="4" t="s">
        <v>1007</v>
      </c>
      <c r="D226" s="1" t="s">
        <v>353</v>
      </c>
      <c r="E226" s="1" t="str">
        <f>HYPERLINK("http://hdl.handle.net/10107/1508769-11")</f>
        <v>http://hdl.handle.net/10107/1508769-11</v>
      </c>
      <c r="H226" s="4" t="s">
        <v>1011</v>
      </c>
      <c r="L226" s="3">
        <v>17837</v>
      </c>
      <c r="M226" s="4" t="s">
        <v>910</v>
      </c>
    </row>
    <row r="227" spans="1:13" s="7" customFormat="1" ht="25.5">
      <c r="A227" s="2"/>
      <c r="B227" s="2"/>
      <c r="C227" s="2" t="s">
        <v>1017</v>
      </c>
      <c r="D227" s="2"/>
      <c r="E227" s="2"/>
      <c r="F227" s="2"/>
      <c r="G227" s="2"/>
      <c r="H227" s="2" t="s">
        <v>1018</v>
      </c>
      <c r="I227" s="2"/>
      <c r="J227" s="2"/>
      <c r="K227" s="8"/>
      <c r="L227" s="6">
        <v>17837</v>
      </c>
      <c r="M227" s="2" t="s">
        <v>1027</v>
      </c>
    </row>
    <row r="228" spans="1:13" s="7" customFormat="1" ht="25.5">
      <c r="A228" s="2"/>
      <c r="B228" s="2"/>
      <c r="C228" s="2" t="s">
        <v>1012</v>
      </c>
      <c r="D228" s="2"/>
      <c r="E228" s="2"/>
      <c r="F228" s="2"/>
      <c r="G228" s="2"/>
      <c r="H228" s="2" t="s">
        <v>1019</v>
      </c>
      <c r="I228" s="2"/>
      <c r="J228" s="2"/>
      <c r="K228" s="8"/>
      <c r="L228" s="6">
        <v>17837</v>
      </c>
      <c r="M228" s="2" t="s">
        <v>1027</v>
      </c>
    </row>
    <row r="229" spans="1:13" s="7" customFormat="1" ht="49.5" customHeight="1">
      <c r="A229" s="2"/>
      <c r="B229" s="2"/>
      <c r="C229" s="2" t="s">
        <v>1013</v>
      </c>
      <c r="D229" s="2"/>
      <c r="E229" s="2"/>
      <c r="F229" s="2"/>
      <c r="G229" s="2"/>
      <c r="H229" s="2" t="s">
        <v>1020</v>
      </c>
      <c r="I229" s="2"/>
      <c r="J229" s="2"/>
      <c r="K229" s="8"/>
      <c r="L229" s="6">
        <v>17837</v>
      </c>
      <c r="M229" s="2" t="s">
        <v>1027</v>
      </c>
    </row>
    <row r="230" spans="1:13" s="7" customFormat="1" ht="53.25" customHeight="1">
      <c r="A230" s="2"/>
      <c r="B230" s="2"/>
      <c r="C230" s="2" t="s">
        <v>1014</v>
      </c>
      <c r="D230" s="2"/>
      <c r="E230" s="2"/>
      <c r="F230" s="2"/>
      <c r="G230" s="2"/>
      <c r="H230" s="2" t="s">
        <v>1021</v>
      </c>
      <c r="I230" s="2"/>
      <c r="J230" s="2"/>
      <c r="K230" s="8"/>
      <c r="L230" s="6">
        <v>17837</v>
      </c>
      <c r="M230" s="2" t="s">
        <v>1027</v>
      </c>
    </row>
    <row r="231" spans="1:13" s="7" customFormat="1" ht="25.5">
      <c r="A231" s="2"/>
      <c r="B231" s="2"/>
      <c r="C231" s="2" t="s">
        <v>1015</v>
      </c>
      <c r="D231" s="2"/>
      <c r="E231" s="2"/>
      <c r="F231" s="2"/>
      <c r="G231" s="2"/>
      <c r="H231" s="2" t="s">
        <v>1022</v>
      </c>
      <c r="I231" s="2"/>
      <c r="J231" s="2"/>
      <c r="K231" s="8"/>
      <c r="L231" s="6">
        <v>17837</v>
      </c>
      <c r="M231" s="2" t="s">
        <v>1027</v>
      </c>
    </row>
    <row r="232" spans="1:13" s="7" customFormat="1" ht="25.5">
      <c r="A232" s="2"/>
      <c r="B232" s="2"/>
      <c r="C232" s="2" t="s">
        <v>1016</v>
      </c>
      <c r="D232" s="2"/>
      <c r="E232" s="2"/>
      <c r="F232" s="2"/>
      <c r="G232" s="2"/>
      <c r="H232" s="2" t="s">
        <v>1023</v>
      </c>
      <c r="I232" s="2"/>
      <c r="J232" s="2"/>
      <c r="K232" s="8"/>
      <c r="L232" s="6">
        <v>17837</v>
      </c>
      <c r="M232" s="2" t="s">
        <v>1027</v>
      </c>
    </row>
    <row r="233" spans="1:11" ht="51">
      <c r="A233" s="1" t="s">
        <v>354</v>
      </c>
      <c r="B233" s="1">
        <v>300878</v>
      </c>
      <c r="E233" s="1" t="str">
        <f>HYPERLINK("http://hdl.handle.net/10107/1491846")</f>
        <v>http://hdl.handle.net/10107/1491846</v>
      </c>
      <c r="F233" s="1" t="s">
        <v>355</v>
      </c>
      <c r="G233" s="1" t="s">
        <v>356</v>
      </c>
      <c r="K233" s="3">
        <v>17837</v>
      </c>
    </row>
    <row r="234" spans="1:13" ht="25.5">
      <c r="A234" s="1" t="s">
        <v>354</v>
      </c>
      <c r="B234" s="1">
        <v>300878</v>
      </c>
      <c r="C234" s="4" t="s">
        <v>1024</v>
      </c>
      <c r="D234" s="1" t="s">
        <v>357</v>
      </c>
      <c r="E234" s="1" t="str">
        <f>HYPERLINK("http://hdl.handle.net/10107/1491847-11")</f>
        <v>http://hdl.handle.net/10107/1491847-11</v>
      </c>
      <c r="H234" s="4" t="s">
        <v>1025</v>
      </c>
      <c r="L234" s="3">
        <v>17837</v>
      </c>
      <c r="M234" s="4" t="s">
        <v>910</v>
      </c>
    </row>
    <row r="235" spans="1:11" ht="51">
      <c r="A235" s="1" t="s">
        <v>358</v>
      </c>
      <c r="B235" s="1">
        <v>300879</v>
      </c>
      <c r="E235" s="1" t="str">
        <f>HYPERLINK("http://hdl.handle.net/10107/1480551")</f>
        <v>http://hdl.handle.net/10107/1480551</v>
      </c>
      <c r="F235" s="1" t="s">
        <v>359</v>
      </c>
      <c r="G235" s="1" t="s">
        <v>360</v>
      </c>
      <c r="K235" s="3">
        <v>17837</v>
      </c>
    </row>
    <row r="236" spans="1:13" ht="25.5">
      <c r="A236" s="1" t="s">
        <v>358</v>
      </c>
      <c r="B236" s="1">
        <v>300879</v>
      </c>
      <c r="C236" s="4" t="s">
        <v>1026</v>
      </c>
      <c r="D236" s="1" t="s">
        <v>361</v>
      </c>
      <c r="E236" s="1" t="str">
        <f>HYPERLINK("http://hdl.handle.net/10107/1480552-11")</f>
        <v>http://hdl.handle.net/10107/1480552-11</v>
      </c>
      <c r="H236" s="1" t="s">
        <v>1072</v>
      </c>
      <c r="L236" s="3">
        <v>17837</v>
      </c>
      <c r="M236" s="1" t="s">
        <v>1058</v>
      </c>
    </row>
    <row r="237" spans="1:11" ht="38.25">
      <c r="A237" s="1" t="s">
        <v>362</v>
      </c>
      <c r="B237" s="1">
        <v>300880</v>
      </c>
      <c r="E237" s="1" t="str">
        <f>HYPERLINK("http://hdl.handle.net/10107/1461491")</f>
        <v>http://hdl.handle.net/10107/1461491</v>
      </c>
      <c r="F237" s="1" t="s">
        <v>363</v>
      </c>
      <c r="G237" s="1" t="s">
        <v>364</v>
      </c>
      <c r="K237" s="3">
        <v>17837</v>
      </c>
    </row>
    <row r="238" spans="1:13" ht="25.5">
      <c r="A238" s="1" t="s">
        <v>362</v>
      </c>
      <c r="B238" s="1">
        <v>300880</v>
      </c>
      <c r="C238" s="1" t="s">
        <v>1028</v>
      </c>
      <c r="D238" s="1" t="s">
        <v>365</v>
      </c>
      <c r="E238" s="1" t="str">
        <f>HYPERLINK("http://hdl.handle.net/10107/1461492-11")</f>
        <v>http://hdl.handle.net/10107/1461492-11</v>
      </c>
      <c r="H238" s="1" t="s">
        <v>1029</v>
      </c>
      <c r="K238" s="3"/>
      <c r="M238" s="1" t="s">
        <v>1030</v>
      </c>
    </row>
    <row r="239" spans="1:8" ht="25.5">
      <c r="A239" s="1" t="s">
        <v>362</v>
      </c>
      <c r="B239" s="1">
        <v>300880</v>
      </c>
      <c r="C239" s="1" t="s">
        <v>1033</v>
      </c>
      <c r="D239" s="1" t="s">
        <v>366</v>
      </c>
      <c r="E239" s="1" t="str">
        <f>HYPERLINK("http://hdl.handle.net/10107/1461493-11")</f>
        <v>http://hdl.handle.net/10107/1461493-11</v>
      </c>
      <c r="H239" s="1" t="s">
        <v>1031</v>
      </c>
    </row>
    <row r="240" spans="1:8" ht="25.5">
      <c r="A240" s="1" t="s">
        <v>362</v>
      </c>
      <c r="B240" s="1">
        <v>300880</v>
      </c>
      <c r="C240" s="1" t="s">
        <v>1032</v>
      </c>
      <c r="D240" s="1" t="s">
        <v>367</v>
      </c>
      <c r="E240" s="1" t="str">
        <f>HYPERLINK("http://hdl.handle.net/10107/1461494-11")</f>
        <v>http://hdl.handle.net/10107/1461494-11</v>
      </c>
      <c r="H240" s="1" t="s">
        <v>1034</v>
      </c>
    </row>
    <row r="241" spans="1:8" ht="25.5">
      <c r="A241" s="1" t="s">
        <v>362</v>
      </c>
      <c r="B241" s="1">
        <v>300880</v>
      </c>
      <c r="C241" s="1" t="s">
        <v>1035</v>
      </c>
      <c r="D241" s="1" t="s">
        <v>368</v>
      </c>
      <c r="E241" s="1" t="str">
        <f>HYPERLINK("http://hdl.handle.net/10107/1461495-11")</f>
        <v>http://hdl.handle.net/10107/1461495-11</v>
      </c>
      <c r="H241" s="1" t="s">
        <v>1036</v>
      </c>
    </row>
    <row r="242" spans="1:11" ht="51">
      <c r="A242" s="1" t="s">
        <v>369</v>
      </c>
      <c r="B242" s="1">
        <v>300882</v>
      </c>
      <c r="E242" s="1" t="str">
        <f>HYPERLINK("http://hdl.handle.net/10107/1475827")</f>
        <v>http://hdl.handle.net/10107/1475827</v>
      </c>
      <c r="F242" s="1" t="s">
        <v>370</v>
      </c>
      <c r="G242" s="1" t="s">
        <v>371</v>
      </c>
      <c r="K242" s="3">
        <v>17837</v>
      </c>
    </row>
    <row r="243" spans="1:8" ht="25.5">
      <c r="A243" s="1" t="s">
        <v>369</v>
      </c>
      <c r="B243" s="1">
        <v>300882</v>
      </c>
      <c r="C243" s="1" t="s">
        <v>1104</v>
      </c>
      <c r="D243" s="1" t="s">
        <v>372</v>
      </c>
      <c r="E243" s="1" t="str">
        <f>HYPERLINK("http://hdl.handle.net/10107/1475828-11")</f>
        <v>http://hdl.handle.net/10107/1475828-11</v>
      </c>
      <c r="H243" s="1" t="s">
        <v>1037</v>
      </c>
    </row>
    <row r="244" spans="1:11" ht="63.75">
      <c r="A244" s="1" t="s">
        <v>373</v>
      </c>
      <c r="B244" s="1">
        <v>300888</v>
      </c>
      <c r="E244" s="1" t="str">
        <f>HYPERLINK("http://hdl.handle.net/10107/1504168")</f>
        <v>http://hdl.handle.net/10107/1504168</v>
      </c>
      <c r="F244" s="1" t="s">
        <v>374</v>
      </c>
      <c r="G244" s="1" t="s">
        <v>375</v>
      </c>
      <c r="K244" s="3">
        <v>17850</v>
      </c>
    </row>
    <row r="245" spans="1:12" ht="38.25">
      <c r="A245" s="1" t="s">
        <v>373</v>
      </c>
      <c r="B245" s="1">
        <v>300888</v>
      </c>
      <c r="C245" s="1" t="s">
        <v>1038</v>
      </c>
      <c r="D245" s="1" t="s">
        <v>376</v>
      </c>
      <c r="E245" s="1" t="str">
        <f>HYPERLINK("http://hdl.handle.net/10107/1504169-11")</f>
        <v>http://hdl.handle.net/10107/1504169-11</v>
      </c>
      <c r="H245" s="1" t="s">
        <v>1041</v>
      </c>
      <c r="L245" s="3"/>
    </row>
    <row r="246" spans="1:12" ht="76.5">
      <c r="A246" s="1" t="s">
        <v>373</v>
      </c>
      <c r="B246" s="1">
        <v>300888</v>
      </c>
      <c r="C246" s="1" t="s">
        <v>1039</v>
      </c>
      <c r="D246" s="1" t="s">
        <v>377</v>
      </c>
      <c r="E246" s="1" t="str">
        <f>HYPERLINK("http://hdl.handle.net/10107/1504170-11")</f>
        <v>http://hdl.handle.net/10107/1504170-11</v>
      </c>
      <c r="H246" s="1" t="s">
        <v>1044</v>
      </c>
      <c r="I246" s="1" t="s">
        <v>1040</v>
      </c>
      <c r="J246" s="1">
        <v>9</v>
      </c>
      <c r="K246" s="3">
        <v>17850</v>
      </c>
      <c r="L246" s="3">
        <v>17850</v>
      </c>
    </row>
    <row r="247" spans="1:8" ht="38.25">
      <c r="A247" s="1" t="s">
        <v>373</v>
      </c>
      <c r="B247" s="1">
        <v>300888</v>
      </c>
      <c r="C247" s="1" t="s">
        <v>1042</v>
      </c>
      <c r="D247" s="1" t="s">
        <v>378</v>
      </c>
      <c r="E247" s="1" t="str">
        <f>HYPERLINK("http://hdl.handle.net/10107/1504171-11")</f>
        <v>http://hdl.handle.net/10107/1504171-11</v>
      </c>
      <c r="H247" s="1" t="s">
        <v>1043</v>
      </c>
    </row>
    <row r="248" spans="1:8" ht="25.5">
      <c r="A248" s="1" t="s">
        <v>373</v>
      </c>
      <c r="B248" s="1">
        <v>300888</v>
      </c>
      <c r="C248" s="1" t="s">
        <v>1045</v>
      </c>
      <c r="D248" s="1" t="s">
        <v>379</v>
      </c>
      <c r="E248" s="1" t="str">
        <f>HYPERLINK("http://hdl.handle.net/10107/1504172-11")</f>
        <v>http://hdl.handle.net/10107/1504172-11</v>
      </c>
      <c r="H248" s="1" t="s">
        <v>1046</v>
      </c>
    </row>
    <row r="249" spans="1:8" ht="25.5">
      <c r="A249" s="1" t="s">
        <v>373</v>
      </c>
      <c r="B249" s="1">
        <v>300888</v>
      </c>
      <c r="C249" s="1" t="s">
        <v>1047</v>
      </c>
      <c r="D249" s="1" t="s">
        <v>380</v>
      </c>
      <c r="E249" s="1" t="str">
        <f>HYPERLINK("http://hdl.handle.net/10107/1504173-11")</f>
        <v>http://hdl.handle.net/10107/1504173-11</v>
      </c>
      <c r="H249" s="1" t="s">
        <v>1048</v>
      </c>
    </row>
    <row r="250" spans="1:11" ht="25.5">
      <c r="A250" s="1" t="s">
        <v>381</v>
      </c>
      <c r="B250" s="1">
        <v>300889</v>
      </c>
      <c r="E250" s="1" t="str">
        <f>HYPERLINK("http://hdl.handle.net/10107/1481325")</f>
        <v>http://hdl.handle.net/10107/1481325</v>
      </c>
      <c r="F250" s="1" t="s">
        <v>382</v>
      </c>
      <c r="G250" s="1" t="s">
        <v>383</v>
      </c>
      <c r="K250" s="3">
        <v>17850</v>
      </c>
    </row>
    <row r="251" spans="1:12" ht="139.5" customHeight="1">
      <c r="A251" s="1" t="s">
        <v>381</v>
      </c>
      <c r="B251" s="1">
        <v>300889</v>
      </c>
      <c r="C251" s="1" t="s">
        <v>1049</v>
      </c>
      <c r="D251" s="1" t="s">
        <v>384</v>
      </c>
      <c r="E251" s="1" t="str">
        <f>HYPERLINK("http://hdl.handle.net/10107/1481326-11")</f>
        <v>http://hdl.handle.net/10107/1481326-11</v>
      </c>
      <c r="H251" s="1" t="s">
        <v>1050</v>
      </c>
      <c r="I251" s="1" t="s">
        <v>818</v>
      </c>
      <c r="J251" s="1">
        <v>11</v>
      </c>
      <c r="K251" s="3">
        <v>17850</v>
      </c>
      <c r="L251" s="3">
        <v>17850</v>
      </c>
    </row>
    <row r="252" spans="1:8" ht="25.5">
      <c r="A252" s="1" t="s">
        <v>381</v>
      </c>
      <c r="B252" s="1">
        <v>300889</v>
      </c>
      <c r="C252" s="1" t="s">
        <v>1051</v>
      </c>
      <c r="D252" s="1" t="s">
        <v>385</v>
      </c>
      <c r="E252" s="1" t="str">
        <f>HYPERLINK("http://hdl.handle.net/10107/1481327-11")</f>
        <v>http://hdl.handle.net/10107/1481327-11</v>
      </c>
      <c r="H252" s="1" t="s">
        <v>1052</v>
      </c>
    </row>
    <row r="253" spans="1:8" ht="25.5">
      <c r="A253" s="1" t="s">
        <v>381</v>
      </c>
      <c r="B253" s="1">
        <v>300889</v>
      </c>
      <c r="C253" s="1" t="s">
        <v>1053</v>
      </c>
      <c r="D253" s="1" t="s">
        <v>386</v>
      </c>
      <c r="E253" s="1" t="str">
        <f>HYPERLINK("http://hdl.handle.net/10107/1481328-11")</f>
        <v>http://hdl.handle.net/10107/1481328-11</v>
      </c>
      <c r="H253" s="1" t="s">
        <v>1054</v>
      </c>
    </row>
    <row r="254" spans="1:8" ht="25.5">
      <c r="A254" s="1" t="s">
        <v>381</v>
      </c>
      <c r="B254" s="1">
        <v>300889</v>
      </c>
      <c r="C254" s="1" t="s">
        <v>1055</v>
      </c>
      <c r="D254" s="1" t="s">
        <v>387</v>
      </c>
      <c r="E254" s="1" t="str">
        <f>HYPERLINK("http://hdl.handle.net/10107/1481329-11")</f>
        <v>http://hdl.handle.net/10107/1481329-11</v>
      </c>
      <c r="H254" s="1" t="s">
        <v>1056</v>
      </c>
    </row>
    <row r="255" spans="1:13" ht="25.5">
      <c r="A255" s="1" t="s">
        <v>381</v>
      </c>
      <c r="B255" s="1">
        <v>300889</v>
      </c>
      <c r="C255" s="1" t="s">
        <v>1057</v>
      </c>
      <c r="D255" s="1" t="s">
        <v>388</v>
      </c>
      <c r="E255" s="1" t="str">
        <f>HYPERLINK("http://hdl.handle.net/10107/1481330-11")</f>
        <v>http://hdl.handle.net/10107/1481330-11</v>
      </c>
      <c r="H255" s="1" t="s">
        <v>1059</v>
      </c>
      <c r="L255" s="3">
        <v>17837</v>
      </c>
      <c r="M255" s="1" t="s">
        <v>1058</v>
      </c>
    </row>
    <row r="256" spans="1:13" ht="25.5">
      <c r="A256" s="1" t="s">
        <v>381</v>
      </c>
      <c r="B256" s="1">
        <v>300889</v>
      </c>
      <c r="C256" s="1" t="s">
        <v>1060</v>
      </c>
      <c r="D256" s="1" t="s">
        <v>389</v>
      </c>
      <c r="E256" s="1" t="str">
        <f>HYPERLINK("http://hdl.handle.net/10107/1481331-11")</f>
        <v>http://hdl.handle.net/10107/1481331-11</v>
      </c>
      <c r="H256" s="1" t="s">
        <v>1061</v>
      </c>
      <c r="L256" s="3">
        <v>17837</v>
      </c>
      <c r="M256" s="1" t="s">
        <v>1062</v>
      </c>
    </row>
    <row r="257" spans="1:13" ht="25.5">
      <c r="A257" s="1" t="s">
        <v>381</v>
      </c>
      <c r="B257" s="1">
        <v>300889</v>
      </c>
      <c r="C257" s="1" t="s">
        <v>1063</v>
      </c>
      <c r="D257" s="1" t="s">
        <v>390</v>
      </c>
      <c r="E257" s="1" t="str">
        <f>HYPERLINK("http://hdl.handle.net/10107/1481332-11")</f>
        <v>http://hdl.handle.net/10107/1481332-11</v>
      </c>
      <c r="H257" s="1" t="s">
        <v>1064</v>
      </c>
      <c r="L257" s="3">
        <v>17837</v>
      </c>
      <c r="M257" s="1" t="s">
        <v>1065</v>
      </c>
    </row>
    <row r="258" spans="1:11" ht="76.5">
      <c r="A258" s="1" t="s">
        <v>391</v>
      </c>
      <c r="B258" s="1">
        <v>300890</v>
      </c>
      <c r="E258" s="1" t="str">
        <f>HYPERLINK("http://hdl.handle.net/10107/1468558")</f>
        <v>http://hdl.handle.net/10107/1468558</v>
      </c>
      <c r="F258" s="1" t="s">
        <v>392</v>
      </c>
      <c r="G258" s="1" t="s">
        <v>393</v>
      </c>
      <c r="K258" s="3">
        <v>17857</v>
      </c>
    </row>
    <row r="259" spans="1:13" ht="108.75" customHeight="1">
      <c r="A259" s="1" t="s">
        <v>391</v>
      </c>
      <c r="B259" s="1">
        <v>300890</v>
      </c>
      <c r="C259" s="1" t="s">
        <v>1066</v>
      </c>
      <c r="D259" s="1" t="s">
        <v>394</v>
      </c>
      <c r="E259" s="1" t="str">
        <f>HYPERLINK("http://hdl.handle.net/10107/1468559-11")</f>
        <v>http://hdl.handle.net/10107/1468559-11</v>
      </c>
      <c r="H259" s="1" t="s">
        <v>1067</v>
      </c>
      <c r="I259" s="1" t="s">
        <v>785</v>
      </c>
      <c r="J259" s="1">
        <v>6</v>
      </c>
      <c r="K259" s="3">
        <v>17857</v>
      </c>
      <c r="L259" s="3">
        <v>17857</v>
      </c>
      <c r="M259" s="1" t="s">
        <v>1068</v>
      </c>
    </row>
    <row r="260" spans="1:8" ht="31.5" customHeight="1">
      <c r="A260" s="1" t="s">
        <v>391</v>
      </c>
      <c r="B260" s="1">
        <v>300890</v>
      </c>
      <c r="C260" s="4" t="s">
        <v>1133</v>
      </c>
      <c r="D260" s="1" t="s">
        <v>395</v>
      </c>
      <c r="E260" s="1" t="str">
        <f>HYPERLINK("http://hdl.handle.net/10107/1468560-11")</f>
        <v>http://hdl.handle.net/10107/1468560-11</v>
      </c>
      <c r="H260" s="1" t="s">
        <v>1069</v>
      </c>
    </row>
    <row r="261" spans="1:11" ht="38.25">
      <c r="A261" s="1" t="s">
        <v>396</v>
      </c>
      <c r="B261" s="1">
        <v>300891</v>
      </c>
      <c r="E261" s="1" t="str">
        <f>HYPERLINK("http://hdl.handle.net/10107/1490575")</f>
        <v>http://hdl.handle.net/10107/1490575</v>
      </c>
      <c r="F261" s="1" t="s">
        <v>397</v>
      </c>
      <c r="G261" s="1" t="s">
        <v>398</v>
      </c>
      <c r="K261" s="3">
        <v>17837</v>
      </c>
    </row>
    <row r="262" spans="1:13" ht="25.5">
      <c r="A262" s="1" t="s">
        <v>396</v>
      </c>
      <c r="B262" s="1">
        <v>300891</v>
      </c>
      <c r="C262" s="1" t="s">
        <v>1070</v>
      </c>
      <c r="D262" s="1" t="s">
        <v>399</v>
      </c>
      <c r="E262" s="1" t="str">
        <f>HYPERLINK("http://hdl.handle.net/10107/1490576-11")</f>
        <v>http://hdl.handle.net/10107/1490576-11</v>
      </c>
      <c r="H262" s="1" t="s">
        <v>1071</v>
      </c>
      <c r="L262" s="3">
        <v>17837</v>
      </c>
      <c r="M262" s="1" t="s">
        <v>1058</v>
      </c>
    </row>
    <row r="263" spans="1:11" ht="114.75">
      <c r="A263" s="1" t="s">
        <v>400</v>
      </c>
      <c r="B263" s="1">
        <v>300892</v>
      </c>
      <c r="E263" s="1" t="str">
        <f>HYPERLINK("http://hdl.handle.net/10107/1498727")</f>
        <v>http://hdl.handle.net/10107/1498727</v>
      </c>
      <c r="F263" s="1" t="s">
        <v>401</v>
      </c>
      <c r="G263" s="1" t="s">
        <v>402</v>
      </c>
      <c r="K263" s="3">
        <v>17837</v>
      </c>
    </row>
    <row r="264" spans="1:13" ht="51">
      <c r="A264" s="1" t="s">
        <v>400</v>
      </c>
      <c r="B264" s="1">
        <v>300892</v>
      </c>
      <c r="C264" s="1" t="s">
        <v>1073</v>
      </c>
      <c r="D264" s="1" t="s">
        <v>403</v>
      </c>
      <c r="E264" s="1" t="str">
        <f>HYPERLINK("http://hdl.handle.net/10107/1498728-11")</f>
        <v>http://hdl.handle.net/10107/1498728-11</v>
      </c>
      <c r="H264" s="1" t="s">
        <v>1075</v>
      </c>
      <c r="L264" s="3">
        <v>17837</v>
      </c>
      <c r="M264" s="1" t="s">
        <v>1058</v>
      </c>
    </row>
    <row r="265" spans="1:13" ht="51">
      <c r="A265" s="1" t="s">
        <v>400</v>
      </c>
      <c r="B265" s="1">
        <v>300892</v>
      </c>
      <c r="C265" s="1" t="s">
        <v>1074</v>
      </c>
      <c r="D265" s="1" t="s">
        <v>404</v>
      </c>
      <c r="E265" s="1" t="str">
        <f>HYPERLINK("http://hdl.handle.net/10107/1498729-11")</f>
        <v>http://hdl.handle.net/10107/1498729-11</v>
      </c>
      <c r="H265" s="1" t="s">
        <v>1075</v>
      </c>
      <c r="L265" s="3">
        <v>17837</v>
      </c>
      <c r="M265" s="1" t="s">
        <v>1058</v>
      </c>
    </row>
    <row r="266" spans="1:13" ht="51">
      <c r="A266" s="1" t="s">
        <v>400</v>
      </c>
      <c r="B266" s="1">
        <v>300892</v>
      </c>
      <c r="C266" s="1" t="s">
        <v>1076</v>
      </c>
      <c r="D266" s="1" t="s">
        <v>405</v>
      </c>
      <c r="E266" s="1" t="str">
        <f>HYPERLINK("http://hdl.handle.net/10107/1498730-11")</f>
        <v>http://hdl.handle.net/10107/1498730-11</v>
      </c>
      <c r="H266" s="1" t="s">
        <v>1075</v>
      </c>
      <c r="L266" s="3">
        <v>17837</v>
      </c>
      <c r="M266" s="1" t="s">
        <v>1058</v>
      </c>
    </row>
    <row r="267" spans="1:13" ht="51">
      <c r="A267" s="1" t="s">
        <v>400</v>
      </c>
      <c r="B267" s="1">
        <v>300892</v>
      </c>
      <c r="C267" s="1" t="s">
        <v>1077</v>
      </c>
      <c r="D267" s="1" t="s">
        <v>406</v>
      </c>
      <c r="E267" s="1" t="str">
        <f>HYPERLINK("http://hdl.handle.net/10107/1498731-11")</f>
        <v>http://hdl.handle.net/10107/1498731-11</v>
      </c>
      <c r="H267" s="1" t="s">
        <v>1075</v>
      </c>
      <c r="K267" s="3"/>
      <c r="L267" s="3">
        <v>41943</v>
      </c>
      <c r="M267" s="1" t="s">
        <v>1058</v>
      </c>
    </row>
    <row r="268" spans="1:13" ht="51">
      <c r="A268" s="1" t="s">
        <v>400</v>
      </c>
      <c r="B268" s="1">
        <v>300892</v>
      </c>
      <c r="C268" s="4" t="s">
        <v>1102</v>
      </c>
      <c r="D268" s="1" t="s">
        <v>407</v>
      </c>
      <c r="E268" s="1" t="str">
        <f>HYPERLINK("http://hdl.handle.net/10107/1498732-11")</f>
        <v>http://hdl.handle.net/10107/1498732-11</v>
      </c>
      <c r="H268" s="1" t="s">
        <v>1075</v>
      </c>
      <c r="K268" s="3"/>
      <c r="L268" s="3">
        <v>17837</v>
      </c>
      <c r="M268" s="1" t="s">
        <v>1058</v>
      </c>
    </row>
    <row r="269" spans="1:11" ht="63.75">
      <c r="A269" s="1" t="s">
        <v>408</v>
      </c>
      <c r="B269" s="1">
        <v>300893</v>
      </c>
      <c r="E269" s="1" t="str">
        <f>HYPERLINK("http://hdl.handle.net/10107/1478384")</f>
        <v>http://hdl.handle.net/10107/1478384</v>
      </c>
      <c r="F269" s="1" t="s">
        <v>409</v>
      </c>
      <c r="G269" s="1" t="s">
        <v>410</v>
      </c>
      <c r="K269" s="3">
        <v>17837</v>
      </c>
    </row>
    <row r="270" spans="1:13" ht="25.5">
      <c r="A270" s="1" t="s">
        <v>408</v>
      </c>
      <c r="B270" s="1">
        <v>300893</v>
      </c>
      <c r="C270" s="1" t="s">
        <v>1078</v>
      </c>
      <c r="D270" s="1" t="s">
        <v>411</v>
      </c>
      <c r="E270" s="1" t="str">
        <f>HYPERLINK("http://hdl.handle.net/10107/1478385-11")</f>
        <v>http://hdl.handle.net/10107/1478385-11</v>
      </c>
      <c r="H270" s="1" t="s">
        <v>1079</v>
      </c>
      <c r="L270" s="3">
        <v>17837</v>
      </c>
      <c r="M270" s="1" t="s">
        <v>1058</v>
      </c>
    </row>
    <row r="271" spans="1:13" ht="25.5">
      <c r="A271" s="1" t="s">
        <v>408</v>
      </c>
      <c r="B271" s="1">
        <v>300893</v>
      </c>
      <c r="C271" s="1" t="s">
        <v>1080</v>
      </c>
      <c r="D271" s="1" t="s">
        <v>412</v>
      </c>
      <c r="E271" s="1" t="str">
        <f>HYPERLINK("http://hdl.handle.net/10107/1478386-11")</f>
        <v>http://hdl.handle.net/10107/1478386-11</v>
      </c>
      <c r="H271" s="1" t="s">
        <v>1079</v>
      </c>
      <c r="L271" s="3">
        <v>2647583</v>
      </c>
      <c r="M271" s="1" t="s">
        <v>1058</v>
      </c>
    </row>
    <row r="272" spans="1:13" ht="25.5">
      <c r="A272" s="1" t="s">
        <v>408</v>
      </c>
      <c r="B272" s="1">
        <v>300893</v>
      </c>
      <c r="C272" s="1" t="s">
        <v>1081</v>
      </c>
      <c r="D272" s="1" t="s">
        <v>413</v>
      </c>
      <c r="E272" s="1" t="str">
        <f>HYPERLINK("http://hdl.handle.net/10107/1478387-11")</f>
        <v>http://hdl.handle.net/10107/1478387-11</v>
      </c>
      <c r="H272" s="1" t="s">
        <v>1079</v>
      </c>
      <c r="L272" s="3">
        <v>17837</v>
      </c>
      <c r="M272" s="1" t="s">
        <v>1058</v>
      </c>
    </row>
    <row r="273" spans="1:13" ht="25.5">
      <c r="A273" s="1" t="s">
        <v>408</v>
      </c>
      <c r="B273" s="1">
        <v>300893</v>
      </c>
      <c r="C273" s="1" t="s">
        <v>1082</v>
      </c>
      <c r="D273" s="1" t="s">
        <v>414</v>
      </c>
      <c r="E273" s="1" t="str">
        <f>HYPERLINK("http://hdl.handle.net/10107/1478388-11")</f>
        <v>http://hdl.handle.net/10107/1478388-11</v>
      </c>
      <c r="H273" s="1" t="s">
        <v>1079</v>
      </c>
      <c r="L273" s="3">
        <v>17837</v>
      </c>
      <c r="M273" s="1" t="s">
        <v>1058</v>
      </c>
    </row>
    <row r="274" spans="1:13" ht="25.5">
      <c r="A274" s="1" t="s">
        <v>408</v>
      </c>
      <c r="B274" s="1">
        <v>300893</v>
      </c>
      <c r="C274" s="1" t="s">
        <v>1083</v>
      </c>
      <c r="D274" s="1" t="s">
        <v>415</v>
      </c>
      <c r="E274" s="1" t="str">
        <f>HYPERLINK("http://hdl.handle.net/10107/1478389-11")</f>
        <v>http://hdl.handle.net/10107/1478389-11</v>
      </c>
      <c r="H274" s="1" t="s">
        <v>1079</v>
      </c>
      <c r="L274" s="3">
        <v>17837</v>
      </c>
      <c r="M274" s="1" t="s">
        <v>1058</v>
      </c>
    </row>
    <row r="275" spans="1:11" ht="140.25">
      <c r="A275" s="1" t="s">
        <v>416</v>
      </c>
      <c r="B275" s="1">
        <v>300894</v>
      </c>
      <c r="E275" s="1" t="str">
        <f>HYPERLINK("http://hdl.handle.net/10107/1499783")</f>
        <v>http://hdl.handle.net/10107/1499783</v>
      </c>
      <c r="F275" s="1" t="s">
        <v>417</v>
      </c>
      <c r="G275" s="1" t="s">
        <v>418</v>
      </c>
      <c r="K275" s="3">
        <v>17837</v>
      </c>
    </row>
    <row r="276" spans="1:13" ht="89.25">
      <c r="A276" s="1" t="s">
        <v>416</v>
      </c>
      <c r="B276" s="1">
        <v>300894</v>
      </c>
      <c r="C276" s="1" t="s">
        <v>1084</v>
      </c>
      <c r="D276" s="1" t="s">
        <v>419</v>
      </c>
      <c r="E276" s="1" t="str">
        <f>HYPERLINK("http://hdl.handle.net/10107/1499784-11")</f>
        <v>http://hdl.handle.net/10107/1499784-11</v>
      </c>
      <c r="H276" s="1" t="s">
        <v>1085</v>
      </c>
      <c r="L276" s="3">
        <v>17837</v>
      </c>
      <c r="M276" s="1" t="s">
        <v>1058</v>
      </c>
    </row>
    <row r="277" spans="1:13" ht="89.25">
      <c r="A277" s="1" t="s">
        <v>416</v>
      </c>
      <c r="B277" s="1">
        <v>300894</v>
      </c>
      <c r="C277" s="1" t="s">
        <v>1086</v>
      </c>
      <c r="D277" s="1" t="s">
        <v>420</v>
      </c>
      <c r="E277" s="1" t="str">
        <f>HYPERLINK("http://hdl.handle.net/10107/1499785-11")</f>
        <v>http://hdl.handle.net/10107/1499785-11</v>
      </c>
      <c r="H277" s="1" t="s">
        <v>1085</v>
      </c>
      <c r="L277" s="3">
        <v>17837</v>
      </c>
      <c r="M277" s="1" t="s">
        <v>1058</v>
      </c>
    </row>
    <row r="278" spans="1:13" ht="89.25">
      <c r="A278" s="1" t="s">
        <v>416</v>
      </c>
      <c r="B278" s="1">
        <v>300894</v>
      </c>
      <c r="C278" s="1" t="s">
        <v>1087</v>
      </c>
      <c r="D278" s="1" t="s">
        <v>421</v>
      </c>
      <c r="E278" s="1" t="str">
        <f>HYPERLINK("http://hdl.handle.net/10107/1499786-11")</f>
        <v>http://hdl.handle.net/10107/1499786-11</v>
      </c>
      <c r="H278" s="1" t="s">
        <v>1085</v>
      </c>
      <c r="L278" s="3">
        <v>17837</v>
      </c>
      <c r="M278" s="1" t="s">
        <v>1058</v>
      </c>
    </row>
    <row r="279" spans="1:13" ht="89.25">
      <c r="A279" s="1" t="s">
        <v>416</v>
      </c>
      <c r="B279" s="1">
        <v>300894</v>
      </c>
      <c r="C279" s="1" t="s">
        <v>1088</v>
      </c>
      <c r="D279" s="1" t="s">
        <v>422</v>
      </c>
      <c r="E279" s="1" t="str">
        <f>HYPERLINK("http://hdl.handle.net/10107/1499787-11")</f>
        <v>http://hdl.handle.net/10107/1499787-11</v>
      </c>
      <c r="H279" s="1" t="s">
        <v>1085</v>
      </c>
      <c r="L279" s="3">
        <v>17837</v>
      </c>
      <c r="M279" s="1" t="s">
        <v>1058</v>
      </c>
    </row>
    <row r="280" spans="1:13" ht="89.25">
      <c r="A280" s="1" t="s">
        <v>416</v>
      </c>
      <c r="B280" s="1">
        <v>300894</v>
      </c>
      <c r="C280" s="1" t="s">
        <v>1089</v>
      </c>
      <c r="D280" s="1" t="s">
        <v>423</v>
      </c>
      <c r="E280" s="1" t="str">
        <f>HYPERLINK("http://hdl.handle.net/10107/1499788-11")</f>
        <v>http://hdl.handle.net/10107/1499788-11</v>
      </c>
      <c r="H280" s="1" t="s">
        <v>1085</v>
      </c>
      <c r="L280" s="3">
        <v>17837</v>
      </c>
      <c r="M280" s="1" t="s">
        <v>1058</v>
      </c>
    </row>
    <row r="281" spans="1:13" ht="89.25">
      <c r="A281" s="1" t="s">
        <v>416</v>
      </c>
      <c r="B281" s="1">
        <v>300894</v>
      </c>
      <c r="C281" s="1" t="s">
        <v>1090</v>
      </c>
      <c r="D281" s="1" t="s">
        <v>424</v>
      </c>
      <c r="E281" s="1" t="str">
        <f>HYPERLINK("http://hdl.handle.net/10107/1499789-11")</f>
        <v>http://hdl.handle.net/10107/1499789-11</v>
      </c>
      <c r="H281" s="1" t="s">
        <v>1085</v>
      </c>
      <c r="L281" s="3">
        <v>17837</v>
      </c>
      <c r="M281" s="1" t="s">
        <v>1058</v>
      </c>
    </row>
    <row r="282" spans="1:13" ht="89.25">
      <c r="A282" s="1" t="s">
        <v>416</v>
      </c>
      <c r="B282" s="1">
        <v>300894</v>
      </c>
      <c r="C282" s="1" t="s">
        <v>1091</v>
      </c>
      <c r="D282" s="1" t="s">
        <v>425</v>
      </c>
      <c r="E282" s="1" t="str">
        <f>HYPERLINK("http://hdl.handle.net/10107/1499790-11")</f>
        <v>http://hdl.handle.net/10107/1499790-11</v>
      </c>
      <c r="H282" s="1" t="s">
        <v>1085</v>
      </c>
      <c r="L282" s="3">
        <v>17837</v>
      </c>
      <c r="M282" s="1" t="s">
        <v>1058</v>
      </c>
    </row>
    <row r="283" spans="1:13" ht="25.5">
      <c r="A283" s="2"/>
      <c r="B283" s="2"/>
      <c r="C283" s="2" t="s">
        <v>1092</v>
      </c>
      <c r="D283" s="2"/>
      <c r="E283" s="2"/>
      <c r="F283" s="2"/>
      <c r="G283" s="2"/>
      <c r="H283" s="2" t="s">
        <v>1097</v>
      </c>
      <c r="I283" s="2"/>
      <c r="J283" s="2"/>
      <c r="K283" s="2"/>
      <c r="L283" s="6">
        <v>17837</v>
      </c>
      <c r="M283" s="2" t="s">
        <v>1093</v>
      </c>
    </row>
    <row r="284" spans="1:13" s="7" customFormat="1" ht="25.5">
      <c r="A284" s="2"/>
      <c r="B284" s="2"/>
      <c r="C284" s="2" t="s">
        <v>1094</v>
      </c>
      <c r="D284" s="2"/>
      <c r="E284" s="2"/>
      <c r="F284" s="2"/>
      <c r="G284" s="2"/>
      <c r="H284" s="2" t="s">
        <v>1097</v>
      </c>
      <c r="I284" s="2"/>
      <c r="J284" s="2"/>
      <c r="K284" s="2"/>
      <c r="L284" s="6">
        <v>17837</v>
      </c>
      <c r="M284" s="2" t="s">
        <v>1093</v>
      </c>
    </row>
    <row r="285" spans="1:13" s="7" customFormat="1" ht="12.75">
      <c r="A285" s="2"/>
      <c r="B285" s="2"/>
      <c r="C285" s="2" t="s">
        <v>1095</v>
      </c>
      <c r="D285" s="2"/>
      <c r="E285" s="2"/>
      <c r="F285" s="2"/>
      <c r="G285" s="2"/>
      <c r="H285" s="2" t="s">
        <v>1096</v>
      </c>
      <c r="I285" s="2"/>
      <c r="J285" s="2"/>
      <c r="K285" s="2"/>
      <c r="L285" s="6">
        <v>17837</v>
      </c>
      <c r="M285" s="2" t="s">
        <v>1093</v>
      </c>
    </row>
    <row r="286" spans="1:11" ht="89.25">
      <c r="A286" s="1" t="s">
        <v>426</v>
      </c>
      <c r="B286" s="1">
        <v>300896</v>
      </c>
      <c r="E286" s="1" t="str">
        <f>HYPERLINK("http://hdl.handle.net/10107/1464200")</f>
        <v>http://hdl.handle.net/10107/1464200</v>
      </c>
      <c r="F286" s="1" t="s">
        <v>270</v>
      </c>
      <c r="G286" s="1" t="s">
        <v>271</v>
      </c>
      <c r="K286" s="3">
        <v>17857</v>
      </c>
    </row>
    <row r="287" spans="1:13" ht="89.25">
      <c r="A287" s="1" t="s">
        <v>426</v>
      </c>
      <c r="B287" s="1">
        <v>300896</v>
      </c>
      <c r="C287" s="4" t="s">
        <v>1098</v>
      </c>
      <c r="D287" s="1" t="s">
        <v>272</v>
      </c>
      <c r="E287" s="1" t="str">
        <f>HYPERLINK("http://hdl.handle.net/10107/1464201-11")</f>
        <v>http://hdl.handle.net/10107/1464201-11</v>
      </c>
      <c r="H287" s="4" t="s">
        <v>1100</v>
      </c>
      <c r="I287" s="4" t="s">
        <v>785</v>
      </c>
      <c r="J287" s="1">
        <v>12</v>
      </c>
      <c r="K287" s="9" t="s">
        <v>785</v>
      </c>
      <c r="L287" s="3">
        <v>17857</v>
      </c>
      <c r="M287" s="4" t="s">
        <v>1068</v>
      </c>
    </row>
    <row r="288" spans="1:12" ht="89.25">
      <c r="A288" s="1" t="s">
        <v>426</v>
      </c>
      <c r="B288" s="1">
        <v>300896</v>
      </c>
      <c r="C288" s="4" t="s">
        <v>1099</v>
      </c>
      <c r="D288" s="1" t="s">
        <v>273</v>
      </c>
      <c r="E288" s="1" t="str">
        <f>HYPERLINK("http://hdl.handle.net/10107/1464202-11")</f>
        <v>http://hdl.handle.net/10107/1464202-11</v>
      </c>
      <c r="H288" s="4" t="s">
        <v>1101</v>
      </c>
      <c r="L288" s="3">
        <v>17857</v>
      </c>
    </row>
    <row r="289" spans="1:11" ht="76.5">
      <c r="A289" s="1" t="s">
        <v>274</v>
      </c>
      <c r="B289" s="1">
        <v>300897</v>
      </c>
      <c r="E289" s="1" t="str">
        <f>HYPERLINK("http://hdl.handle.net/10107/1484198")</f>
        <v>http://hdl.handle.net/10107/1484198</v>
      </c>
      <c r="F289" s="1" t="s">
        <v>275</v>
      </c>
      <c r="G289" s="1" t="s">
        <v>276</v>
      </c>
      <c r="K289" s="3">
        <v>17864</v>
      </c>
    </row>
    <row r="290" spans="1:13" ht="89.25">
      <c r="A290" s="1" t="s">
        <v>274</v>
      </c>
      <c r="B290" s="1">
        <v>300897</v>
      </c>
      <c r="C290" s="4" t="s">
        <v>1122</v>
      </c>
      <c r="D290" s="1" t="s">
        <v>277</v>
      </c>
      <c r="E290" s="1" t="str">
        <f>HYPERLINK("http://hdl.handle.net/10107/1484199-11")</f>
        <v>http://hdl.handle.net/10107/1484199-11</v>
      </c>
      <c r="H290" s="4" t="s">
        <v>1123</v>
      </c>
      <c r="I290" s="4" t="s">
        <v>785</v>
      </c>
      <c r="J290" s="1">
        <v>9</v>
      </c>
      <c r="K290" s="3">
        <v>17865</v>
      </c>
      <c r="L290" s="3">
        <v>17871</v>
      </c>
      <c r="M290" s="4" t="s">
        <v>1126</v>
      </c>
    </row>
    <row r="291" spans="1:11" ht="89.25">
      <c r="A291" s="1" t="s">
        <v>274</v>
      </c>
      <c r="B291" s="1">
        <v>300897</v>
      </c>
      <c r="C291" s="4" t="s">
        <v>1125</v>
      </c>
      <c r="D291" s="1" t="s">
        <v>278</v>
      </c>
      <c r="E291" s="1" t="str">
        <f>HYPERLINK("http://hdl.handle.net/10107/1484200-11")</f>
        <v>http://hdl.handle.net/10107/1484200-11</v>
      </c>
      <c r="H291" s="4" t="s">
        <v>1124</v>
      </c>
      <c r="K291" s="3">
        <v>17866</v>
      </c>
    </row>
    <row r="292" spans="1:11" ht="51">
      <c r="A292" s="1" t="s">
        <v>279</v>
      </c>
      <c r="B292" s="1">
        <v>300898</v>
      </c>
      <c r="C292" s="4"/>
      <c r="E292" s="1" t="str">
        <f>HYPERLINK("http://hdl.handle.net/10107/1475330")</f>
        <v>http://hdl.handle.net/10107/1475330</v>
      </c>
      <c r="F292" s="1" t="s">
        <v>280</v>
      </c>
      <c r="G292" s="1" t="s">
        <v>281</v>
      </c>
      <c r="K292" s="3">
        <v>17867</v>
      </c>
    </row>
    <row r="293" spans="1:12" ht="51">
      <c r="A293" s="1" t="s">
        <v>279</v>
      </c>
      <c r="B293" s="1">
        <v>300898</v>
      </c>
      <c r="C293" s="10" t="s">
        <v>1127</v>
      </c>
      <c r="D293" s="1" t="s">
        <v>282</v>
      </c>
      <c r="E293" s="1" t="str">
        <f>HYPERLINK("http://hdl.handle.net/10107/1475331-11")</f>
        <v>http://hdl.handle.net/10107/1475331-11</v>
      </c>
      <c r="H293" s="10" t="s">
        <v>1128</v>
      </c>
      <c r="I293" s="4" t="s">
        <v>1134</v>
      </c>
      <c r="J293" s="1">
        <v>3</v>
      </c>
      <c r="K293" s="3"/>
      <c r="L293" s="9">
        <v>17869</v>
      </c>
    </row>
    <row r="294" spans="1:12" ht="89.25">
      <c r="A294" s="1" t="s">
        <v>279</v>
      </c>
      <c r="B294" s="1">
        <v>300898</v>
      </c>
      <c r="C294" s="4" t="s">
        <v>1129</v>
      </c>
      <c r="D294" s="1" t="s">
        <v>283</v>
      </c>
      <c r="E294" s="1" t="str">
        <f>HYPERLINK("http://hdl.handle.net/10107/1475333-11")</f>
        <v>http://hdl.handle.net/10107/1475333-11</v>
      </c>
      <c r="H294" s="10" t="s">
        <v>1130</v>
      </c>
      <c r="I294" s="4" t="s">
        <v>1134</v>
      </c>
      <c r="J294" s="1">
        <v>6</v>
      </c>
      <c r="L294" s="9">
        <v>17869</v>
      </c>
    </row>
    <row r="295" spans="1:8" ht="38.25">
      <c r="A295" s="1" t="s">
        <v>279</v>
      </c>
      <c r="B295" s="1">
        <v>300898</v>
      </c>
      <c r="C295" s="4" t="s">
        <v>1131</v>
      </c>
      <c r="D295" s="1" t="s">
        <v>284</v>
      </c>
      <c r="E295" s="1" t="str">
        <f>HYPERLINK("http://hdl.handle.net/10107/1475334-11")</f>
        <v>http://hdl.handle.net/10107/1475334-11</v>
      </c>
      <c r="H295" s="10" t="s">
        <v>1132</v>
      </c>
    </row>
    <row r="296" spans="1:11" ht="102">
      <c r="A296" s="1" t="s">
        <v>285</v>
      </c>
      <c r="B296" s="1">
        <v>300899</v>
      </c>
      <c r="E296" s="1" t="str">
        <f>HYPERLINK("http://hdl.handle.net/10107/1480291")</f>
        <v>http://hdl.handle.net/10107/1480291</v>
      </c>
      <c r="F296" s="1" t="s">
        <v>286</v>
      </c>
      <c r="G296" s="1" t="s">
        <v>287</v>
      </c>
      <c r="K296" s="3">
        <v>17810</v>
      </c>
    </row>
    <row r="297" spans="1:12" ht="51">
      <c r="A297" s="1" t="s">
        <v>285</v>
      </c>
      <c r="B297" s="1">
        <v>300899</v>
      </c>
      <c r="C297" s="4" t="s">
        <v>1135</v>
      </c>
      <c r="D297" s="1" t="s">
        <v>288</v>
      </c>
      <c r="E297" s="1" t="str">
        <f>HYPERLINK("http://hdl.handle.net/10107/1480292-11")</f>
        <v>http://hdl.handle.net/10107/1480292-11</v>
      </c>
      <c r="H297" s="4" t="s">
        <v>1136</v>
      </c>
      <c r="I297" s="4" t="s">
        <v>785</v>
      </c>
      <c r="L297" s="3">
        <v>17810</v>
      </c>
    </row>
    <row r="298" spans="1:12" ht="51">
      <c r="A298" s="1" t="s">
        <v>285</v>
      </c>
      <c r="B298" s="1">
        <v>300899</v>
      </c>
      <c r="C298" s="4" t="s">
        <v>1137</v>
      </c>
      <c r="D298" s="1" t="s">
        <v>289</v>
      </c>
      <c r="E298" s="1" t="str">
        <f>HYPERLINK("http://hdl.handle.net/10107/1480293-11")</f>
        <v>http://hdl.handle.net/10107/1480293-11</v>
      </c>
      <c r="H298" s="4" t="s">
        <v>1136</v>
      </c>
      <c r="I298" s="4" t="s">
        <v>785</v>
      </c>
      <c r="L298" s="3">
        <v>17810</v>
      </c>
    </row>
    <row r="299" spans="1:12" ht="51">
      <c r="A299" s="1" t="s">
        <v>285</v>
      </c>
      <c r="B299" s="1">
        <v>300899</v>
      </c>
      <c r="C299" s="4" t="s">
        <v>1138</v>
      </c>
      <c r="D299" s="1" t="s">
        <v>290</v>
      </c>
      <c r="E299" s="1" t="str">
        <f>HYPERLINK("http://hdl.handle.net/10107/1480294-11")</f>
        <v>http://hdl.handle.net/10107/1480294-11</v>
      </c>
      <c r="H299" s="4" t="s">
        <v>1136</v>
      </c>
      <c r="I299" s="4" t="s">
        <v>785</v>
      </c>
      <c r="L299" s="3">
        <v>17810</v>
      </c>
    </row>
    <row r="300" spans="1:12" ht="51">
      <c r="A300" s="1" t="s">
        <v>285</v>
      </c>
      <c r="B300" s="1">
        <v>300899</v>
      </c>
      <c r="C300" s="4" t="s">
        <v>1139</v>
      </c>
      <c r="D300" s="1" t="s">
        <v>291</v>
      </c>
      <c r="E300" s="1" t="str">
        <f>HYPERLINK("http://hdl.handle.net/10107/1480295-11")</f>
        <v>http://hdl.handle.net/10107/1480295-11</v>
      </c>
      <c r="H300" s="4" t="s">
        <v>1136</v>
      </c>
      <c r="I300" s="4" t="s">
        <v>785</v>
      </c>
      <c r="L300" s="3">
        <v>17810</v>
      </c>
    </row>
    <row r="301" spans="1:12" ht="51">
      <c r="A301" s="1" t="s">
        <v>285</v>
      </c>
      <c r="B301" s="1">
        <v>300899</v>
      </c>
      <c r="C301" s="4" t="s">
        <v>1140</v>
      </c>
      <c r="D301" s="1" t="s">
        <v>292</v>
      </c>
      <c r="E301" s="1" t="str">
        <f>HYPERLINK("http://hdl.handle.net/10107/1480296-11")</f>
        <v>http://hdl.handle.net/10107/1480296-11</v>
      </c>
      <c r="H301" s="4" t="s">
        <v>1136</v>
      </c>
      <c r="I301" s="4" t="s">
        <v>785</v>
      </c>
      <c r="L301" s="3">
        <v>17810</v>
      </c>
    </row>
    <row r="302" spans="1:12" ht="51">
      <c r="A302" s="1" t="s">
        <v>285</v>
      </c>
      <c r="B302" s="1">
        <v>300899</v>
      </c>
      <c r="C302" s="4" t="s">
        <v>1141</v>
      </c>
      <c r="D302" s="1" t="s">
        <v>293</v>
      </c>
      <c r="E302" s="1" t="str">
        <f>HYPERLINK("http://hdl.handle.net/10107/1480297-11")</f>
        <v>http://hdl.handle.net/10107/1480297-11</v>
      </c>
      <c r="H302" s="4" t="s">
        <v>1136</v>
      </c>
      <c r="I302" s="4" t="s">
        <v>785</v>
      </c>
      <c r="L302" s="3">
        <v>17810</v>
      </c>
    </row>
    <row r="303" spans="1:13" ht="12.75">
      <c r="A303" s="1" t="s">
        <v>294</v>
      </c>
      <c r="B303" s="1">
        <v>300901</v>
      </c>
      <c r="C303" s="4"/>
      <c r="E303" s="1" t="str">
        <f>HYPERLINK("http://hdl.handle.net/10107/1481029")</f>
        <v>http://hdl.handle.net/10107/1481029</v>
      </c>
      <c r="F303" s="1" t="s">
        <v>295</v>
      </c>
      <c r="H303" s="4"/>
      <c r="K303" s="3">
        <v>17867</v>
      </c>
      <c r="M303" s="4"/>
    </row>
    <row r="304" spans="1:13" ht="25.5">
      <c r="A304" s="1" t="s">
        <v>294</v>
      </c>
      <c r="B304" s="1">
        <v>300901</v>
      </c>
      <c r="C304" s="4" t="s">
        <v>1142</v>
      </c>
      <c r="D304" s="1" t="s">
        <v>296</v>
      </c>
      <c r="E304" s="1" t="str">
        <f>HYPERLINK("http://hdl.handle.net/10107/1481030-11")</f>
        <v>http://hdl.handle.net/10107/1481030-11</v>
      </c>
      <c r="H304" s="4" t="s">
        <v>1143</v>
      </c>
      <c r="K304" s="3"/>
      <c r="L304" s="3">
        <v>17867</v>
      </c>
      <c r="M304" s="4" t="s">
        <v>910</v>
      </c>
    </row>
    <row r="305" spans="1:13" ht="25.5">
      <c r="A305" s="1" t="s">
        <v>294</v>
      </c>
      <c r="B305" s="1">
        <v>300901</v>
      </c>
      <c r="C305" s="4" t="s">
        <v>1144</v>
      </c>
      <c r="D305" s="1" t="s">
        <v>297</v>
      </c>
      <c r="E305" s="1" t="str">
        <f>HYPERLINK("http://hdl.handle.net/10107/1481031-11")</f>
        <v>http://hdl.handle.net/10107/1481031-11</v>
      </c>
      <c r="H305" s="4" t="s">
        <v>1145</v>
      </c>
      <c r="L305" s="3">
        <v>17867</v>
      </c>
      <c r="M305" s="4" t="s">
        <v>910</v>
      </c>
    </row>
    <row r="306" spans="1:13" ht="25.5">
      <c r="A306" s="1" t="s">
        <v>294</v>
      </c>
      <c r="B306" s="1">
        <v>300901</v>
      </c>
      <c r="C306" s="4" t="s">
        <v>1146</v>
      </c>
      <c r="D306" s="1" t="s">
        <v>298</v>
      </c>
      <c r="E306" s="1" t="str">
        <f>HYPERLINK("http://hdl.handle.net/10107/1481032-11")</f>
        <v>http://hdl.handle.net/10107/1481032-11</v>
      </c>
      <c r="H306" s="4" t="s">
        <v>1147</v>
      </c>
      <c r="L306" s="3">
        <v>17867</v>
      </c>
      <c r="M306" s="4" t="s">
        <v>910</v>
      </c>
    </row>
    <row r="307" spans="1:11" ht="38.25">
      <c r="A307" s="1" t="s">
        <v>299</v>
      </c>
      <c r="B307" s="1">
        <v>300902</v>
      </c>
      <c r="E307" s="1" t="str">
        <f>HYPERLINK("http://hdl.handle.net/10107/1472772")</f>
        <v>http://hdl.handle.net/10107/1472772</v>
      </c>
      <c r="F307" s="1" t="s">
        <v>300</v>
      </c>
      <c r="G307" s="1" t="s">
        <v>301</v>
      </c>
      <c r="K307" s="3">
        <v>17867</v>
      </c>
    </row>
    <row r="308" spans="1:13" ht="38.25">
      <c r="A308" s="1" t="s">
        <v>299</v>
      </c>
      <c r="B308" s="1">
        <v>300902</v>
      </c>
      <c r="C308" s="4" t="s">
        <v>1148</v>
      </c>
      <c r="D308" s="1" t="s">
        <v>302</v>
      </c>
      <c r="E308" s="1" t="str">
        <f>HYPERLINK("http://hdl.handle.net/10107/1472773-11")</f>
        <v>http://hdl.handle.net/10107/1472773-11</v>
      </c>
      <c r="H308" s="4" t="s">
        <v>1150</v>
      </c>
      <c r="L308" s="3">
        <v>17867</v>
      </c>
      <c r="M308" s="4" t="s">
        <v>910</v>
      </c>
    </row>
    <row r="309" spans="1:13" ht="38.25">
      <c r="A309" s="1" t="s">
        <v>299</v>
      </c>
      <c r="B309" s="1">
        <v>300902</v>
      </c>
      <c r="C309" s="4" t="s">
        <v>1149</v>
      </c>
      <c r="D309" s="1" t="s">
        <v>303</v>
      </c>
      <c r="E309" s="1" t="str">
        <f>HYPERLINK("http://hdl.handle.net/10107/1472774-11")</f>
        <v>http://hdl.handle.net/10107/1472774-11</v>
      </c>
      <c r="H309" s="4" t="s">
        <v>1151</v>
      </c>
      <c r="L309" s="3">
        <v>17867</v>
      </c>
      <c r="M309" s="4" t="s">
        <v>910</v>
      </c>
    </row>
    <row r="310" spans="1:13" ht="25.5">
      <c r="A310" s="1" t="s">
        <v>299</v>
      </c>
      <c r="B310" s="1">
        <v>300902</v>
      </c>
      <c r="C310" s="4" t="s">
        <v>1152</v>
      </c>
      <c r="D310" s="1" t="s">
        <v>304</v>
      </c>
      <c r="E310" s="1" t="str">
        <f>HYPERLINK("http://hdl.handle.net/10107/1472775-11")</f>
        <v>http://hdl.handle.net/10107/1472775-11</v>
      </c>
      <c r="H310" s="4" t="s">
        <v>1153</v>
      </c>
      <c r="L310" s="3">
        <v>17867</v>
      </c>
      <c r="M310" s="4" t="s">
        <v>910</v>
      </c>
    </row>
    <row r="311" spans="1:13" ht="25.5">
      <c r="A311" s="1" t="s">
        <v>299</v>
      </c>
      <c r="B311" s="1">
        <v>300902</v>
      </c>
      <c r="C311" s="4" t="s">
        <v>1154</v>
      </c>
      <c r="D311" s="1" t="s">
        <v>305</v>
      </c>
      <c r="E311" s="1" t="str">
        <f>HYPERLINK("http://hdl.handle.net/10107/1472776-11")</f>
        <v>http://hdl.handle.net/10107/1472776-11</v>
      </c>
      <c r="H311" s="4" t="s">
        <v>1155</v>
      </c>
      <c r="L311" s="3">
        <v>17867</v>
      </c>
      <c r="M311" s="4" t="s">
        <v>910</v>
      </c>
    </row>
    <row r="312" spans="1:11" ht="51">
      <c r="A312" s="1" t="s">
        <v>306</v>
      </c>
      <c r="B312" s="1">
        <v>300903</v>
      </c>
      <c r="E312" s="1" t="str">
        <f>HYPERLINK("http://hdl.handle.net/10107/1509591")</f>
        <v>http://hdl.handle.net/10107/1509591</v>
      </c>
      <c r="F312" s="1" t="s">
        <v>307</v>
      </c>
      <c r="G312" s="1" t="s">
        <v>308</v>
      </c>
      <c r="K312" s="3">
        <v>17867</v>
      </c>
    </row>
    <row r="313" spans="1:13" ht="51">
      <c r="A313" s="1" t="s">
        <v>306</v>
      </c>
      <c r="B313" s="1">
        <v>300903</v>
      </c>
      <c r="C313" s="4" t="s">
        <v>1156</v>
      </c>
      <c r="D313" s="1" t="s">
        <v>309</v>
      </c>
      <c r="E313" s="1" t="str">
        <f>HYPERLINK("http://hdl.handle.net/10107/1509592-11")</f>
        <v>http://hdl.handle.net/10107/1509592-11</v>
      </c>
      <c r="H313" s="4" t="s">
        <v>1157</v>
      </c>
      <c r="L313" s="3">
        <v>17867</v>
      </c>
      <c r="M313" s="4" t="s">
        <v>910</v>
      </c>
    </row>
    <row r="314" spans="1:11" ht="102">
      <c r="A314" s="1" t="s">
        <v>310</v>
      </c>
      <c r="B314" s="1">
        <v>300904</v>
      </c>
      <c r="E314" s="1" t="str">
        <f>HYPERLINK("http://hdl.handle.net/10107/1448793")</f>
        <v>http://hdl.handle.net/10107/1448793</v>
      </c>
      <c r="F314" s="1" t="s">
        <v>311</v>
      </c>
      <c r="G314" s="1" t="s">
        <v>312</v>
      </c>
      <c r="K314" s="3">
        <v>17876</v>
      </c>
    </row>
    <row r="315" spans="1:13" ht="51">
      <c r="A315" s="1" t="s">
        <v>310</v>
      </c>
      <c r="B315" s="1">
        <v>300904</v>
      </c>
      <c r="C315" s="4" t="s">
        <v>1158</v>
      </c>
      <c r="D315" s="4" t="s">
        <v>313</v>
      </c>
      <c r="E315" s="1" t="str">
        <f>HYPERLINK("http://hdl.handle.net/10107/1448794-11")</f>
        <v>http://hdl.handle.net/10107/1448794-11</v>
      </c>
      <c r="H315" s="4" t="s">
        <v>1159</v>
      </c>
      <c r="I315" s="4" t="s">
        <v>1134</v>
      </c>
      <c r="J315" s="1">
        <v>5</v>
      </c>
      <c r="L315" s="3">
        <v>17876</v>
      </c>
      <c r="M315" s="4" t="s">
        <v>1160</v>
      </c>
    </row>
    <row r="316" spans="1:11" ht="25.5">
      <c r="A316" s="1" t="s">
        <v>314</v>
      </c>
      <c r="B316" s="1">
        <v>300905</v>
      </c>
      <c r="E316" s="1" t="str">
        <f>HYPERLINK("http://hdl.handle.net/10107/1496279")</f>
        <v>http://hdl.handle.net/10107/1496279</v>
      </c>
      <c r="F316" s="1" t="s">
        <v>315</v>
      </c>
      <c r="G316" s="1" t="s">
        <v>316</v>
      </c>
      <c r="K316" s="3">
        <v>17867</v>
      </c>
    </row>
    <row r="317" spans="1:13" ht="25.5">
      <c r="A317" s="1" t="s">
        <v>314</v>
      </c>
      <c r="B317" s="1">
        <v>300905</v>
      </c>
      <c r="C317" s="4" t="s">
        <v>1166</v>
      </c>
      <c r="D317" s="1" t="s">
        <v>317</v>
      </c>
      <c r="E317" s="1" t="str">
        <f>HYPERLINK("http://hdl.handle.net/10107/1496280-11")</f>
        <v>http://hdl.handle.net/10107/1496280-11</v>
      </c>
      <c r="H317" s="4" t="s">
        <v>1161</v>
      </c>
      <c r="L317" s="9">
        <v>17867</v>
      </c>
      <c r="M317" s="4" t="s">
        <v>910</v>
      </c>
    </row>
    <row r="318" spans="1:13" ht="76.5">
      <c r="A318" s="1" t="s">
        <v>318</v>
      </c>
      <c r="B318" s="1">
        <v>300906</v>
      </c>
      <c r="E318" s="1" t="str">
        <f>HYPERLINK("http://hdl.handle.net/10107/1453906")</f>
        <v>http://hdl.handle.net/10107/1453906</v>
      </c>
      <c r="F318" s="1" t="s">
        <v>319</v>
      </c>
      <c r="G318" s="1" t="s">
        <v>320</v>
      </c>
      <c r="K318" s="3">
        <v>17867</v>
      </c>
      <c r="L318" s="9">
        <v>17867</v>
      </c>
      <c r="M318" s="4" t="s">
        <v>910</v>
      </c>
    </row>
    <row r="319" spans="1:8" ht="25.5">
      <c r="A319" s="1" t="s">
        <v>318</v>
      </c>
      <c r="B319" s="1">
        <v>300906</v>
      </c>
      <c r="C319" s="4" t="s">
        <v>1165</v>
      </c>
      <c r="D319" s="1" t="s">
        <v>321</v>
      </c>
      <c r="E319" s="1" t="str">
        <f>HYPERLINK("http://hdl.handle.net/10107/1453907-11")</f>
        <v>http://hdl.handle.net/10107/1453907-11</v>
      </c>
      <c r="H319" s="4" t="s">
        <v>1162</v>
      </c>
    </row>
    <row r="320" spans="1:11" ht="89.25">
      <c r="A320" s="1" t="s">
        <v>322</v>
      </c>
      <c r="B320" s="1">
        <v>300907</v>
      </c>
      <c r="E320" s="1" t="str">
        <f>HYPERLINK("http://hdl.handle.net/10107/1489385")</f>
        <v>http://hdl.handle.net/10107/1489385</v>
      </c>
      <c r="F320" s="1" t="s">
        <v>323</v>
      </c>
      <c r="G320" s="1" t="s">
        <v>324</v>
      </c>
      <c r="K320" s="3">
        <v>17885</v>
      </c>
    </row>
    <row r="321" spans="1:13" ht="89.25">
      <c r="A321" s="1" t="s">
        <v>322</v>
      </c>
      <c r="B321" s="1">
        <v>300907</v>
      </c>
      <c r="C321" s="4" t="s">
        <v>1164</v>
      </c>
      <c r="D321" s="1" t="s">
        <v>325</v>
      </c>
      <c r="E321" s="1" t="str">
        <f>HYPERLINK("http://hdl.handle.net/10107/1489386-11")</f>
        <v>http://hdl.handle.net/10107/1489386-11</v>
      </c>
      <c r="H321" s="4" t="s">
        <v>1167</v>
      </c>
      <c r="I321" s="4" t="s">
        <v>854</v>
      </c>
      <c r="J321" s="1">
        <v>22</v>
      </c>
      <c r="L321" s="9" t="s">
        <v>1163</v>
      </c>
      <c r="M321" s="4"/>
    </row>
    <row r="322" spans="1:13" ht="81.75" customHeight="1">
      <c r="A322" s="1" t="s">
        <v>322</v>
      </c>
      <c r="B322" s="1">
        <v>300907</v>
      </c>
      <c r="C322" s="4" t="s">
        <v>1168</v>
      </c>
      <c r="D322" s="1" t="s">
        <v>326</v>
      </c>
      <c r="E322" s="1" t="str">
        <f>HYPERLINK("http://hdl.handle.net/10107/1489387-11")</f>
        <v>http://hdl.handle.net/10107/1489387-11</v>
      </c>
      <c r="H322" s="4" t="s">
        <v>1176</v>
      </c>
      <c r="I322" s="4" t="s">
        <v>854</v>
      </c>
      <c r="J322" s="1">
        <v>22</v>
      </c>
      <c r="L322" s="9" t="s">
        <v>1174</v>
      </c>
      <c r="M322" s="9" t="s">
        <v>1174</v>
      </c>
    </row>
    <row r="323" spans="1:12" ht="133.5" customHeight="1">
      <c r="A323" s="1" t="s">
        <v>322</v>
      </c>
      <c r="B323" s="1">
        <v>300907</v>
      </c>
      <c r="C323" s="4" t="s">
        <v>1169</v>
      </c>
      <c r="D323" s="1" t="s">
        <v>327</v>
      </c>
      <c r="E323" s="1" t="str">
        <f>HYPERLINK("http://hdl.handle.net/10107/1489388-11")</f>
        <v>http://hdl.handle.net/10107/1489388-11</v>
      </c>
      <c r="H323" s="4" t="s">
        <v>1178</v>
      </c>
      <c r="I323" s="4" t="s">
        <v>854</v>
      </c>
      <c r="J323" s="1">
        <v>13</v>
      </c>
      <c r="K323" s="3">
        <v>17879</v>
      </c>
      <c r="L323" s="3">
        <v>17880</v>
      </c>
    </row>
    <row r="324" spans="1:8" ht="96.75" customHeight="1">
      <c r="A324" s="1" t="s">
        <v>322</v>
      </c>
      <c r="B324" s="1">
        <v>300907</v>
      </c>
      <c r="C324" s="4" t="s">
        <v>1170</v>
      </c>
      <c r="D324" s="1" t="s">
        <v>328</v>
      </c>
      <c r="E324" s="1" t="str">
        <f>HYPERLINK("http://hdl.handle.net/10107/1489389-11")</f>
        <v>http://hdl.handle.net/10107/1489389-11</v>
      </c>
      <c r="H324" s="4" t="s">
        <v>1175</v>
      </c>
    </row>
    <row r="325" spans="1:12" ht="120.75" customHeight="1">
      <c r="A325" s="1" t="s">
        <v>322</v>
      </c>
      <c r="B325" s="1">
        <v>300907</v>
      </c>
      <c r="C325" s="4" t="s">
        <v>1171</v>
      </c>
      <c r="D325" s="1" t="s">
        <v>329</v>
      </c>
      <c r="E325" s="1" t="str">
        <f>HYPERLINK("http://hdl.handle.net/10107/1489390-11")</f>
        <v>http://hdl.handle.net/10107/1489390-11</v>
      </c>
      <c r="H325" s="4" t="s">
        <v>1177</v>
      </c>
      <c r="I325" s="4" t="s">
        <v>818</v>
      </c>
      <c r="J325" s="1">
        <v>9</v>
      </c>
      <c r="K325" s="3">
        <v>17885</v>
      </c>
      <c r="L325" s="3">
        <v>17885</v>
      </c>
    </row>
    <row r="326" spans="1:12" ht="156.75" customHeight="1">
      <c r="A326" s="1" t="s">
        <v>322</v>
      </c>
      <c r="B326" s="1">
        <v>300907</v>
      </c>
      <c r="C326" s="4" t="s">
        <v>1172</v>
      </c>
      <c r="D326" s="1" t="s">
        <v>330</v>
      </c>
      <c r="E326" s="1" t="str">
        <f>HYPERLINK("http://hdl.handle.net/10107/1489391-11")</f>
        <v>http://hdl.handle.net/10107/1489391-11</v>
      </c>
      <c r="H326" s="4" t="s">
        <v>1179</v>
      </c>
      <c r="I326" s="4" t="s">
        <v>818</v>
      </c>
      <c r="J326" s="1">
        <v>9</v>
      </c>
      <c r="K326" s="3">
        <v>17885</v>
      </c>
      <c r="L326" s="3">
        <v>17885</v>
      </c>
    </row>
    <row r="327" spans="1:12" ht="228" customHeight="1">
      <c r="A327" s="1" t="s">
        <v>322</v>
      </c>
      <c r="B327" s="1">
        <v>300907</v>
      </c>
      <c r="C327" s="4" t="s">
        <v>1173</v>
      </c>
      <c r="D327" s="1" t="s">
        <v>331</v>
      </c>
      <c r="E327" s="1" t="str">
        <f>HYPERLINK("http://hdl.handle.net/10107/1489392-11")</f>
        <v>http://hdl.handle.net/10107/1489392-11</v>
      </c>
      <c r="H327" s="4" t="s">
        <v>1180</v>
      </c>
      <c r="I327" s="4" t="s">
        <v>818</v>
      </c>
      <c r="J327" s="1">
        <v>9</v>
      </c>
      <c r="K327" s="3">
        <v>17885</v>
      </c>
      <c r="L327" s="3">
        <v>17885</v>
      </c>
    </row>
    <row r="328" spans="1:11" ht="102">
      <c r="A328" s="1" t="s">
        <v>332</v>
      </c>
      <c r="B328" s="1">
        <v>300908</v>
      </c>
      <c r="E328" s="1" t="str">
        <f>HYPERLINK("http://hdl.handle.net/10107/1465381")</f>
        <v>http://hdl.handle.net/10107/1465381</v>
      </c>
      <c r="F328" s="1" t="s">
        <v>333</v>
      </c>
      <c r="G328" s="1" t="s">
        <v>334</v>
      </c>
      <c r="K328" s="3">
        <v>17885</v>
      </c>
    </row>
    <row r="329" spans="1:8" ht="129.75" customHeight="1">
      <c r="A329" s="1" t="s">
        <v>332</v>
      </c>
      <c r="B329" s="1">
        <v>300908</v>
      </c>
      <c r="C329" s="4" t="s">
        <v>1181</v>
      </c>
      <c r="D329" s="1" t="s">
        <v>335</v>
      </c>
      <c r="E329" s="1" t="str">
        <f>HYPERLINK("http://hdl.handle.net/10107/1465382-11")</f>
        <v>http://hdl.handle.net/10107/1465382-11</v>
      </c>
      <c r="H329" s="4" t="s">
        <v>1184</v>
      </c>
    </row>
    <row r="330" spans="1:12" ht="82.5" customHeight="1">
      <c r="A330" s="1" t="s">
        <v>332</v>
      </c>
      <c r="B330" s="1">
        <v>300908</v>
      </c>
      <c r="C330" s="4" t="s">
        <v>1182</v>
      </c>
      <c r="D330" s="1" t="s">
        <v>336</v>
      </c>
      <c r="E330" s="1" t="str">
        <f>HYPERLINK("http://hdl.handle.net/10107/1465383-11")</f>
        <v>http://hdl.handle.net/10107/1465383-11</v>
      </c>
      <c r="H330" s="4" t="s">
        <v>1185</v>
      </c>
      <c r="I330" s="4" t="s">
        <v>818</v>
      </c>
      <c r="J330" s="1">
        <v>1</v>
      </c>
      <c r="K330" s="3">
        <v>17885</v>
      </c>
      <c r="L330" s="3">
        <v>17885</v>
      </c>
    </row>
    <row r="331" spans="1:8" ht="84" customHeight="1">
      <c r="A331" s="1" t="s">
        <v>332</v>
      </c>
      <c r="B331" s="1">
        <v>300908</v>
      </c>
      <c r="C331" s="4" t="s">
        <v>1183</v>
      </c>
      <c r="D331" s="1" t="s">
        <v>337</v>
      </c>
      <c r="E331" s="1" t="str">
        <f>HYPERLINK("http://hdl.handle.net/10107/1465384-11")</f>
        <v>http://hdl.handle.net/10107/1465384-11</v>
      </c>
      <c r="H331" s="4" t="s">
        <v>1185</v>
      </c>
    </row>
    <row r="332" spans="1:8" ht="35.25" customHeight="1">
      <c r="A332" s="1" t="s">
        <v>332</v>
      </c>
      <c r="B332" s="1">
        <v>300908</v>
      </c>
      <c r="C332" s="4" t="s">
        <v>1186</v>
      </c>
      <c r="D332" s="1" t="s">
        <v>338</v>
      </c>
      <c r="E332" s="1" t="str">
        <f>HYPERLINK("http://hdl.handle.net/10107/1465385-11")</f>
        <v>http://hdl.handle.net/10107/1465385-11</v>
      </c>
      <c r="H332" s="4" t="s">
        <v>1465</v>
      </c>
    </row>
    <row r="333" spans="1:12" ht="25.5">
      <c r="A333" s="1" t="s">
        <v>332</v>
      </c>
      <c r="B333" s="1">
        <v>300908</v>
      </c>
      <c r="C333" s="4" t="s">
        <v>1187</v>
      </c>
      <c r="D333" s="1" t="s">
        <v>339</v>
      </c>
      <c r="E333" s="1" t="str">
        <f>HYPERLINK("http://hdl.handle.net/10107/1465386-11")</f>
        <v>http://hdl.handle.net/10107/1465386-11</v>
      </c>
      <c r="H333" s="4" t="s">
        <v>1465</v>
      </c>
      <c r="I333" s="4"/>
      <c r="K333" s="3"/>
      <c r="L333" s="3"/>
    </row>
    <row r="334" spans="1:8" ht="25.5">
      <c r="A334" s="1" t="s">
        <v>332</v>
      </c>
      <c r="B334" s="1">
        <v>300908</v>
      </c>
      <c r="C334" s="4" t="s">
        <v>1188</v>
      </c>
      <c r="D334" s="1" t="s">
        <v>340</v>
      </c>
      <c r="E334" s="1" t="str">
        <f>HYPERLINK("http://hdl.handle.net/10107/1465387-11")</f>
        <v>http://hdl.handle.net/10107/1465387-11</v>
      </c>
      <c r="H334" s="4" t="s">
        <v>1465</v>
      </c>
    </row>
    <row r="335" spans="1:8" ht="25.5">
      <c r="A335" s="1" t="s">
        <v>332</v>
      </c>
      <c r="B335" s="1">
        <v>300908</v>
      </c>
      <c r="C335" s="4" t="s">
        <v>1189</v>
      </c>
      <c r="D335" s="1" t="s">
        <v>341</v>
      </c>
      <c r="E335" s="1" t="str">
        <f>HYPERLINK("http://hdl.handle.net/10107/1465388-11")</f>
        <v>http://hdl.handle.net/10107/1465388-11</v>
      </c>
      <c r="H335" s="4" t="s">
        <v>1465</v>
      </c>
    </row>
    <row r="336" spans="1:8" ht="25.5">
      <c r="A336" s="1" t="s">
        <v>332</v>
      </c>
      <c r="B336" s="1">
        <v>300908</v>
      </c>
      <c r="C336" s="4" t="s">
        <v>1190</v>
      </c>
      <c r="D336" s="1" t="s">
        <v>342</v>
      </c>
      <c r="E336" s="1" t="str">
        <f>HYPERLINK("http://hdl.handle.net/10107/1465389-11")</f>
        <v>http://hdl.handle.net/10107/1465389-11</v>
      </c>
      <c r="H336" s="4" t="s">
        <v>1465</v>
      </c>
    </row>
    <row r="337" spans="1:8" ht="25.5">
      <c r="A337" s="1" t="s">
        <v>332</v>
      </c>
      <c r="B337" s="1">
        <v>300908</v>
      </c>
      <c r="C337" s="4" t="s">
        <v>1191</v>
      </c>
      <c r="D337" s="1" t="s">
        <v>343</v>
      </c>
      <c r="E337" s="1" t="str">
        <f>HYPERLINK("http://hdl.handle.net/10107/1465390-11")</f>
        <v>http://hdl.handle.net/10107/1465390-11</v>
      </c>
      <c r="H337" s="4" t="s">
        <v>1465</v>
      </c>
    </row>
    <row r="338" spans="1:8" ht="25.5">
      <c r="A338" s="1" t="s">
        <v>332</v>
      </c>
      <c r="B338" s="1">
        <v>300908</v>
      </c>
      <c r="C338" s="4" t="s">
        <v>1192</v>
      </c>
      <c r="D338" s="1" t="s">
        <v>344</v>
      </c>
      <c r="E338" s="1" t="str">
        <f>HYPERLINK("http://hdl.handle.net/10107/1465391-11")</f>
        <v>http://hdl.handle.net/10107/1465391-11</v>
      </c>
      <c r="H338" s="4" t="s">
        <v>1465</v>
      </c>
    </row>
    <row r="339" spans="1:8" ht="25.5">
      <c r="A339" s="1" t="s">
        <v>332</v>
      </c>
      <c r="B339" s="1">
        <v>300908</v>
      </c>
      <c r="C339" s="4" t="s">
        <v>1193</v>
      </c>
      <c r="D339" s="1" t="s">
        <v>345</v>
      </c>
      <c r="E339" s="1" t="str">
        <f>HYPERLINK("http://hdl.handle.net/10107/1465392-11")</f>
        <v>http://hdl.handle.net/10107/1465392-11</v>
      </c>
      <c r="H339" s="4" t="s">
        <v>1465</v>
      </c>
    </row>
    <row r="340" spans="1:8" ht="25.5">
      <c r="A340" s="1" t="s">
        <v>332</v>
      </c>
      <c r="B340" s="1">
        <v>300908</v>
      </c>
      <c r="C340" s="4" t="s">
        <v>1194</v>
      </c>
      <c r="D340" s="1" t="s">
        <v>346</v>
      </c>
      <c r="E340" s="1" t="str">
        <f>HYPERLINK("http://hdl.handle.net/10107/1465393-11")</f>
        <v>http://hdl.handle.net/10107/1465393-11</v>
      </c>
      <c r="H340" s="4" t="s">
        <v>1465</v>
      </c>
    </row>
    <row r="341" spans="1:12" ht="25.5">
      <c r="A341" s="1" t="s">
        <v>332</v>
      </c>
      <c r="B341" s="1">
        <v>300908</v>
      </c>
      <c r="C341" s="4" t="s">
        <v>1195</v>
      </c>
      <c r="D341" s="1" t="s">
        <v>347</v>
      </c>
      <c r="E341" s="1" t="str">
        <f>HYPERLINK("http://hdl.handle.net/10107/1465394-11")</f>
        <v>http://hdl.handle.net/10107/1465394-11</v>
      </c>
      <c r="H341" s="4" t="s">
        <v>1465</v>
      </c>
      <c r="I341" s="4" t="s">
        <v>818</v>
      </c>
      <c r="J341" s="1">
        <v>1</v>
      </c>
      <c r="K341" s="3">
        <v>17885</v>
      </c>
      <c r="L341" s="3">
        <v>17885</v>
      </c>
    </row>
    <row r="342" spans="1:8" ht="25.5">
      <c r="A342" s="1" t="s">
        <v>332</v>
      </c>
      <c r="B342" s="1">
        <v>300908</v>
      </c>
      <c r="C342" s="4" t="s">
        <v>1196</v>
      </c>
      <c r="D342" s="1" t="s">
        <v>194</v>
      </c>
      <c r="E342" s="1" t="str">
        <f>HYPERLINK("http://hdl.handle.net/10107/1465395-11")</f>
        <v>http://hdl.handle.net/10107/1465395-11</v>
      </c>
      <c r="H342" s="4" t="s">
        <v>1465</v>
      </c>
    </row>
    <row r="343" spans="1:11" ht="63.75">
      <c r="A343" s="1" t="s">
        <v>195</v>
      </c>
      <c r="B343" s="1">
        <v>300909</v>
      </c>
      <c r="E343" s="1" t="str">
        <f>HYPERLINK("http://hdl.handle.net/10107/1455030")</f>
        <v>http://hdl.handle.net/10107/1455030</v>
      </c>
      <c r="F343" s="1" t="s">
        <v>196</v>
      </c>
      <c r="G343" s="1" t="s">
        <v>197</v>
      </c>
      <c r="K343" s="3">
        <v>17867</v>
      </c>
    </row>
    <row r="344" spans="1:8" ht="38.25">
      <c r="A344" s="1" t="s">
        <v>195</v>
      </c>
      <c r="B344" s="1">
        <v>300909</v>
      </c>
      <c r="C344" s="4" t="s">
        <v>1197</v>
      </c>
      <c r="D344" s="1" t="s">
        <v>198</v>
      </c>
      <c r="E344" s="1" t="str">
        <f>HYPERLINK("http://hdl.handle.net/10107/1455031-11")</f>
        <v>http://hdl.handle.net/10107/1455031-11</v>
      </c>
      <c r="H344" s="4" t="s">
        <v>1203</v>
      </c>
    </row>
    <row r="345" spans="1:8" ht="38.25">
      <c r="A345" s="1" t="s">
        <v>195</v>
      </c>
      <c r="B345" s="1">
        <v>300909</v>
      </c>
      <c r="C345" s="4" t="s">
        <v>1198</v>
      </c>
      <c r="D345" s="1" t="s">
        <v>199</v>
      </c>
      <c r="E345" s="1" t="str">
        <f>HYPERLINK("http://hdl.handle.net/10107/1455032-11")</f>
        <v>http://hdl.handle.net/10107/1455032-11</v>
      </c>
      <c r="H345" s="4" t="s">
        <v>1203</v>
      </c>
    </row>
    <row r="346" spans="1:8" ht="38.25">
      <c r="A346" s="1" t="s">
        <v>195</v>
      </c>
      <c r="B346" s="1">
        <v>300909</v>
      </c>
      <c r="C346" s="4" t="s">
        <v>1199</v>
      </c>
      <c r="D346" s="1" t="s">
        <v>200</v>
      </c>
      <c r="E346" s="1" t="str">
        <f>HYPERLINK("http://hdl.handle.net/10107/1455033-11")</f>
        <v>http://hdl.handle.net/10107/1455033-11</v>
      </c>
      <c r="H346" s="4" t="s">
        <v>1203</v>
      </c>
    </row>
    <row r="347" spans="1:8" ht="38.25">
      <c r="A347" s="1" t="s">
        <v>195</v>
      </c>
      <c r="B347" s="1">
        <v>300909</v>
      </c>
      <c r="C347" s="4" t="s">
        <v>1200</v>
      </c>
      <c r="D347" s="1" t="s">
        <v>201</v>
      </c>
      <c r="E347" s="1" t="str">
        <f>HYPERLINK("http://hdl.handle.net/10107/1455034-11")</f>
        <v>http://hdl.handle.net/10107/1455034-11</v>
      </c>
      <c r="H347" s="4" t="s">
        <v>1203</v>
      </c>
    </row>
    <row r="348" spans="1:8" ht="38.25">
      <c r="A348" s="1" t="s">
        <v>195</v>
      </c>
      <c r="B348" s="1">
        <v>300909</v>
      </c>
      <c r="C348" s="4" t="s">
        <v>1201</v>
      </c>
      <c r="D348" s="1" t="s">
        <v>202</v>
      </c>
      <c r="E348" s="1" t="str">
        <f>HYPERLINK("http://hdl.handle.net/10107/1455035-11")</f>
        <v>http://hdl.handle.net/10107/1455035-11</v>
      </c>
      <c r="H348" s="4" t="s">
        <v>1203</v>
      </c>
    </row>
    <row r="349" spans="1:8" ht="38.25">
      <c r="A349" s="1" t="s">
        <v>195</v>
      </c>
      <c r="B349" s="1">
        <v>300909</v>
      </c>
      <c r="C349" s="4" t="s">
        <v>1202</v>
      </c>
      <c r="D349" s="1" t="s">
        <v>203</v>
      </c>
      <c r="E349" s="1" t="str">
        <f>HYPERLINK("http://hdl.handle.net/10107/1455036-11")</f>
        <v>http://hdl.handle.net/10107/1455036-11</v>
      </c>
      <c r="H349" s="4" t="s">
        <v>1203</v>
      </c>
    </row>
    <row r="350" spans="1:11" ht="51">
      <c r="A350" s="1" t="s">
        <v>204</v>
      </c>
      <c r="B350" s="1">
        <v>300910</v>
      </c>
      <c r="E350" s="1" t="str">
        <f>HYPERLINK("http://hdl.handle.net/10107/1498378")</f>
        <v>http://hdl.handle.net/10107/1498378</v>
      </c>
      <c r="F350" s="1" t="s">
        <v>205</v>
      </c>
      <c r="G350" s="1" t="s">
        <v>206</v>
      </c>
      <c r="K350" s="3">
        <v>17878</v>
      </c>
    </row>
    <row r="351" spans="1:13" ht="38.25">
      <c r="A351" s="1" t="s">
        <v>204</v>
      </c>
      <c r="B351" s="1">
        <v>300910</v>
      </c>
      <c r="C351" s="4" t="s">
        <v>1204</v>
      </c>
      <c r="D351" s="1" t="s">
        <v>207</v>
      </c>
      <c r="E351" s="1" t="str">
        <f>HYPERLINK("http://hdl.handle.net/10107/1498379-11")</f>
        <v>http://hdl.handle.net/10107/1498379-11</v>
      </c>
      <c r="H351" s="4" t="s">
        <v>1207</v>
      </c>
      <c r="I351" s="4" t="s">
        <v>785</v>
      </c>
      <c r="J351" s="1">
        <v>12</v>
      </c>
      <c r="K351" s="3">
        <v>17878</v>
      </c>
      <c r="L351" s="3">
        <v>17878</v>
      </c>
      <c r="M351" s="4" t="s">
        <v>1210</v>
      </c>
    </row>
    <row r="352" spans="1:13" ht="38.25">
      <c r="A352" s="1" t="s">
        <v>204</v>
      </c>
      <c r="B352" s="1">
        <v>300910</v>
      </c>
      <c r="C352" s="4" t="s">
        <v>1205</v>
      </c>
      <c r="D352" s="1" t="s">
        <v>208</v>
      </c>
      <c r="E352" s="1" t="str">
        <f>HYPERLINK("http://hdl.handle.net/10107/1498380-11")</f>
        <v>http://hdl.handle.net/10107/1498380-11</v>
      </c>
      <c r="H352" s="4" t="s">
        <v>1208</v>
      </c>
      <c r="I352" s="4" t="s">
        <v>785</v>
      </c>
      <c r="J352" s="1">
        <v>12</v>
      </c>
      <c r="K352" s="3">
        <v>17878</v>
      </c>
      <c r="L352" s="3">
        <v>17878</v>
      </c>
      <c r="M352" s="4" t="s">
        <v>1210</v>
      </c>
    </row>
    <row r="353" spans="1:13" ht="38.25">
      <c r="A353" s="1" t="s">
        <v>204</v>
      </c>
      <c r="B353" s="1">
        <v>300910</v>
      </c>
      <c r="C353" s="4" t="s">
        <v>1206</v>
      </c>
      <c r="D353" s="1" t="s">
        <v>209</v>
      </c>
      <c r="E353" s="1" t="str">
        <f>HYPERLINK("http://hdl.handle.net/10107/1498381-11")</f>
        <v>http://hdl.handle.net/10107/1498381-11</v>
      </c>
      <c r="H353" s="4" t="s">
        <v>1209</v>
      </c>
      <c r="I353" s="4" t="s">
        <v>785</v>
      </c>
      <c r="J353" s="1">
        <v>12</v>
      </c>
      <c r="K353" s="3">
        <v>17878</v>
      </c>
      <c r="L353" s="3">
        <v>17878</v>
      </c>
      <c r="M353" s="4" t="s">
        <v>1210</v>
      </c>
    </row>
    <row r="354" spans="1:11" ht="76.5">
      <c r="A354" s="1" t="s">
        <v>210</v>
      </c>
      <c r="B354" s="1">
        <v>300911</v>
      </c>
      <c r="E354" s="1" t="str">
        <f>HYPERLINK("http://hdl.handle.net/10107/1475316")</f>
        <v>http://hdl.handle.net/10107/1475316</v>
      </c>
      <c r="F354" s="1" t="s">
        <v>211</v>
      </c>
      <c r="G354" s="1" t="s">
        <v>212</v>
      </c>
      <c r="K354" s="3">
        <v>17867</v>
      </c>
    </row>
    <row r="355" spans="1:8" ht="25.5">
      <c r="A355" s="1" t="s">
        <v>210</v>
      </c>
      <c r="B355" s="1">
        <v>300911</v>
      </c>
      <c r="C355" s="4" t="s">
        <v>1211</v>
      </c>
      <c r="D355" s="1" t="s">
        <v>213</v>
      </c>
      <c r="E355" s="1" t="str">
        <f>HYPERLINK("http://hdl.handle.net/10107/1475317-11")</f>
        <v>http://hdl.handle.net/10107/1475317-11</v>
      </c>
      <c r="H355" s="4" t="s">
        <v>1216</v>
      </c>
    </row>
    <row r="356" spans="1:8" ht="25.5">
      <c r="A356" s="1" t="s">
        <v>210</v>
      </c>
      <c r="B356" s="1">
        <v>300911</v>
      </c>
      <c r="C356" s="4" t="s">
        <v>1212</v>
      </c>
      <c r="D356" s="1" t="s">
        <v>214</v>
      </c>
      <c r="E356" s="1" t="str">
        <f>HYPERLINK("http://hdl.handle.net/10107/1475318-11")</f>
        <v>http://hdl.handle.net/10107/1475318-11</v>
      </c>
      <c r="H356" s="4" t="s">
        <v>1216</v>
      </c>
    </row>
    <row r="357" spans="1:8" ht="25.5">
      <c r="A357" s="1" t="s">
        <v>210</v>
      </c>
      <c r="B357" s="1">
        <v>300911</v>
      </c>
      <c r="C357" s="4" t="s">
        <v>1213</v>
      </c>
      <c r="D357" s="1" t="s">
        <v>215</v>
      </c>
      <c r="E357" s="1" t="str">
        <f>HYPERLINK("http://hdl.handle.net/10107/1475319-11")</f>
        <v>http://hdl.handle.net/10107/1475319-11</v>
      </c>
      <c r="H357" s="4" t="s">
        <v>1216</v>
      </c>
    </row>
    <row r="358" spans="1:8" ht="25.5">
      <c r="A358" s="1" t="s">
        <v>210</v>
      </c>
      <c r="B358" s="1">
        <v>300911</v>
      </c>
      <c r="C358" s="4" t="s">
        <v>1214</v>
      </c>
      <c r="D358" s="1" t="s">
        <v>216</v>
      </c>
      <c r="E358" s="1" t="str">
        <f>HYPERLINK("http://hdl.handle.net/10107/1475320-11")</f>
        <v>http://hdl.handle.net/10107/1475320-11</v>
      </c>
      <c r="H358" s="4" t="s">
        <v>1216</v>
      </c>
    </row>
    <row r="359" spans="1:8" ht="25.5">
      <c r="A359" s="1" t="s">
        <v>210</v>
      </c>
      <c r="B359" s="1">
        <v>300911</v>
      </c>
      <c r="C359" s="4" t="s">
        <v>1215</v>
      </c>
      <c r="D359" s="1" t="s">
        <v>217</v>
      </c>
      <c r="E359" s="1" t="str">
        <f>HYPERLINK("http://hdl.handle.net/10107/1475321-11")</f>
        <v>http://hdl.handle.net/10107/1475321-11</v>
      </c>
      <c r="H359" s="4" t="s">
        <v>1216</v>
      </c>
    </row>
    <row r="360" spans="1:11" ht="51">
      <c r="A360" s="1" t="s">
        <v>218</v>
      </c>
      <c r="B360" s="1">
        <v>300912</v>
      </c>
      <c r="E360" s="1" t="str">
        <f>HYPERLINK("http://hdl.handle.net/10107/1494682")</f>
        <v>http://hdl.handle.net/10107/1494682</v>
      </c>
      <c r="F360" s="1" t="s">
        <v>219</v>
      </c>
      <c r="G360" s="1" t="s">
        <v>220</v>
      </c>
      <c r="K360" s="3">
        <v>17867</v>
      </c>
    </row>
    <row r="361" spans="1:8" ht="25.5">
      <c r="A361" s="1" t="s">
        <v>218</v>
      </c>
      <c r="B361" s="1">
        <v>300912</v>
      </c>
      <c r="C361" s="4" t="s">
        <v>1217</v>
      </c>
      <c r="D361" s="1" t="s">
        <v>221</v>
      </c>
      <c r="E361" s="1" t="str">
        <f>HYPERLINK("http://hdl.handle.net/10107/1494683-11")</f>
        <v>http://hdl.handle.net/10107/1494683-11</v>
      </c>
      <c r="H361" s="4" t="s">
        <v>1219</v>
      </c>
    </row>
    <row r="362" spans="1:8" ht="25.5">
      <c r="A362" s="1" t="s">
        <v>218</v>
      </c>
      <c r="B362" s="1">
        <v>300912</v>
      </c>
      <c r="C362" s="4" t="s">
        <v>1218</v>
      </c>
      <c r="D362" s="1" t="s">
        <v>222</v>
      </c>
      <c r="E362" s="1" t="str">
        <f>HYPERLINK("http://hdl.handle.net/10107/1494684-11")</f>
        <v>http://hdl.handle.net/10107/1494684-11</v>
      </c>
      <c r="H362" s="4" t="s">
        <v>1219</v>
      </c>
    </row>
    <row r="363" spans="1:11" ht="76.5">
      <c r="A363" s="1" t="s">
        <v>223</v>
      </c>
      <c r="B363" s="1">
        <v>300913</v>
      </c>
      <c r="E363" s="1" t="str">
        <f>HYPERLINK("http://hdl.handle.net/10107/1495658")</f>
        <v>http://hdl.handle.net/10107/1495658</v>
      </c>
      <c r="F363" s="1" t="s">
        <v>224</v>
      </c>
      <c r="G363" s="1" t="s">
        <v>225</v>
      </c>
      <c r="K363" s="3">
        <v>17883</v>
      </c>
    </row>
    <row r="364" spans="1:8" ht="51">
      <c r="A364" s="1" t="s">
        <v>223</v>
      </c>
      <c r="B364" s="1">
        <v>300913</v>
      </c>
      <c r="C364" s="4" t="s">
        <v>1220</v>
      </c>
      <c r="D364" s="1" t="s">
        <v>226</v>
      </c>
      <c r="E364" s="1" t="str">
        <f>HYPERLINK("http://hdl.handle.net/10107/1495659-11")</f>
        <v>http://hdl.handle.net/10107/1495659-11</v>
      </c>
      <c r="H364" s="4" t="s">
        <v>1223</v>
      </c>
    </row>
    <row r="365" spans="1:12" ht="119.25" customHeight="1">
      <c r="A365" s="1" t="s">
        <v>223</v>
      </c>
      <c r="B365" s="1">
        <v>300913</v>
      </c>
      <c r="C365" s="4" t="s">
        <v>1221</v>
      </c>
      <c r="D365" s="1" t="s">
        <v>227</v>
      </c>
      <c r="E365" s="1" t="str">
        <f>HYPERLINK("http://hdl.handle.net/10107/1495660-11")</f>
        <v>http://hdl.handle.net/10107/1495660-11</v>
      </c>
      <c r="H365" s="4" t="s">
        <v>1224</v>
      </c>
      <c r="I365" s="4" t="s">
        <v>1134</v>
      </c>
      <c r="J365" s="1">
        <v>10</v>
      </c>
      <c r="K365" s="3">
        <v>17883</v>
      </c>
      <c r="L365" s="3">
        <v>17883</v>
      </c>
    </row>
    <row r="366" spans="1:12" ht="117.75" customHeight="1">
      <c r="A366" s="1" t="s">
        <v>223</v>
      </c>
      <c r="B366" s="1">
        <v>300913</v>
      </c>
      <c r="C366" s="4" t="s">
        <v>1222</v>
      </c>
      <c r="D366" s="1" t="s">
        <v>228</v>
      </c>
      <c r="E366" s="1" t="str">
        <f>HYPERLINK("http://hdl.handle.net/10107/1495661-11")</f>
        <v>http://hdl.handle.net/10107/1495661-11</v>
      </c>
      <c r="H366" s="4" t="s">
        <v>1225</v>
      </c>
      <c r="I366" s="4" t="s">
        <v>1134</v>
      </c>
      <c r="J366" s="1">
        <v>10</v>
      </c>
      <c r="K366" s="3">
        <v>17883</v>
      </c>
      <c r="L366" s="3">
        <v>17883</v>
      </c>
    </row>
    <row r="367" spans="1:11" ht="89.25">
      <c r="A367" s="1" t="s">
        <v>229</v>
      </c>
      <c r="B367" s="1">
        <v>300914</v>
      </c>
      <c r="E367" s="1" t="str">
        <f>HYPERLINK("http://hdl.handle.net/10107/1454302")</f>
        <v>http://hdl.handle.net/10107/1454302</v>
      </c>
      <c r="F367" s="1" t="s">
        <v>230</v>
      </c>
      <c r="G367" s="1" t="s">
        <v>231</v>
      </c>
      <c r="K367" s="3">
        <v>17890</v>
      </c>
    </row>
    <row r="368" spans="1:12" ht="281.25" customHeight="1">
      <c r="A368" s="1" t="s">
        <v>229</v>
      </c>
      <c r="B368" s="1">
        <v>300914</v>
      </c>
      <c r="C368" s="4" t="s">
        <v>1226</v>
      </c>
      <c r="D368" s="1" t="s">
        <v>232</v>
      </c>
      <c r="E368" s="1" t="str">
        <f>HYPERLINK("http://hdl.handle.net/10107/1454303-11")</f>
        <v>http://hdl.handle.net/10107/1454303-11</v>
      </c>
      <c r="H368" s="4" t="s">
        <v>1227</v>
      </c>
      <c r="I368" s="4" t="s">
        <v>1134</v>
      </c>
      <c r="J368" s="1">
        <v>6</v>
      </c>
      <c r="K368" s="3">
        <v>17890</v>
      </c>
      <c r="L368" s="3">
        <v>17890</v>
      </c>
    </row>
    <row r="369" spans="1:11" ht="38.25">
      <c r="A369" s="1" t="s">
        <v>233</v>
      </c>
      <c r="B369" s="1">
        <v>300915</v>
      </c>
      <c r="E369" s="1" t="str">
        <f>HYPERLINK("http://hdl.handle.net/10107/1452259")</f>
        <v>http://hdl.handle.net/10107/1452259</v>
      </c>
      <c r="F369" s="1" t="s">
        <v>234</v>
      </c>
      <c r="G369" s="1" t="s">
        <v>235</v>
      </c>
      <c r="K369" s="3">
        <v>17867</v>
      </c>
    </row>
    <row r="370" spans="1:8" ht="25.5">
      <c r="A370" s="1" t="s">
        <v>233</v>
      </c>
      <c r="B370" s="1">
        <v>300915</v>
      </c>
      <c r="C370" s="4" t="s">
        <v>1228</v>
      </c>
      <c r="D370" s="1" t="s">
        <v>236</v>
      </c>
      <c r="E370" s="1" t="str">
        <f>HYPERLINK("http://hdl.handle.net/10107/1452260-11")</f>
        <v>http://hdl.handle.net/10107/1452260-11</v>
      </c>
      <c r="H370" s="4" t="s">
        <v>1231</v>
      </c>
    </row>
    <row r="371" spans="1:8" ht="25.5">
      <c r="A371" s="1" t="s">
        <v>233</v>
      </c>
      <c r="B371" s="1">
        <v>300915</v>
      </c>
      <c r="C371" s="4" t="s">
        <v>1229</v>
      </c>
      <c r="D371" s="1" t="s">
        <v>237</v>
      </c>
      <c r="E371" s="1" t="str">
        <f>HYPERLINK("http://hdl.handle.net/10107/1452261-11")</f>
        <v>http://hdl.handle.net/10107/1452261-11</v>
      </c>
      <c r="H371" s="4" t="s">
        <v>1232</v>
      </c>
    </row>
    <row r="372" spans="1:8" ht="25.5">
      <c r="A372" s="1" t="s">
        <v>233</v>
      </c>
      <c r="B372" s="1">
        <v>300915</v>
      </c>
      <c r="C372" s="4" t="s">
        <v>1230</v>
      </c>
      <c r="D372" s="1" t="s">
        <v>238</v>
      </c>
      <c r="E372" s="1" t="str">
        <f>HYPERLINK("http://hdl.handle.net/10107/1452262-11")</f>
        <v>http://hdl.handle.net/10107/1452262-11</v>
      </c>
      <c r="H372" s="4" t="s">
        <v>1233</v>
      </c>
    </row>
    <row r="373" spans="1:11" ht="76.5">
      <c r="A373" s="1" t="s">
        <v>239</v>
      </c>
      <c r="B373" s="1">
        <v>300916</v>
      </c>
      <c r="E373" s="1" t="str">
        <f>HYPERLINK("http://hdl.handle.net/10107/1506452")</f>
        <v>http://hdl.handle.net/10107/1506452</v>
      </c>
      <c r="F373" s="1" t="s">
        <v>240</v>
      </c>
      <c r="G373" s="1" t="s">
        <v>241</v>
      </c>
      <c r="K373" s="3">
        <v>17867</v>
      </c>
    </row>
    <row r="374" spans="1:8" ht="38.25">
      <c r="A374" s="1" t="s">
        <v>239</v>
      </c>
      <c r="B374" s="1">
        <v>300916</v>
      </c>
      <c r="C374" s="4" t="s">
        <v>1234</v>
      </c>
      <c r="D374" s="1" t="s">
        <v>242</v>
      </c>
      <c r="E374" s="1" t="str">
        <f>HYPERLINK("http://hdl.handle.net/10107/1506453-11")</f>
        <v>http://hdl.handle.net/10107/1506453-11</v>
      </c>
      <c r="H374" s="4" t="s">
        <v>1235</v>
      </c>
    </row>
    <row r="375" spans="1:11" ht="140.25">
      <c r="A375" s="1" t="s">
        <v>243</v>
      </c>
      <c r="B375" s="1">
        <v>300917</v>
      </c>
      <c r="E375" s="1" t="str">
        <f>HYPERLINK("http://hdl.handle.net/10107/1586015")</f>
        <v>http://hdl.handle.net/10107/1586015</v>
      </c>
      <c r="F375" s="1" t="s">
        <v>244</v>
      </c>
      <c r="G375" s="1" t="s">
        <v>245</v>
      </c>
      <c r="K375" s="3">
        <v>17886</v>
      </c>
    </row>
    <row r="376" spans="1:13" ht="99" customHeight="1">
      <c r="A376" s="1" t="s">
        <v>243</v>
      </c>
      <c r="B376" s="1">
        <v>300917</v>
      </c>
      <c r="C376" s="1" t="s">
        <v>1236</v>
      </c>
      <c r="D376" s="1" t="s">
        <v>246</v>
      </c>
      <c r="E376" s="1" t="str">
        <f>HYPERLINK("http://hdl.handle.net/10107/1586016-11")</f>
        <v>http://hdl.handle.net/10107/1586016-11</v>
      </c>
      <c r="H376" s="1" t="s">
        <v>1254</v>
      </c>
      <c r="I376" s="1" t="s">
        <v>854</v>
      </c>
      <c r="J376" s="1">
        <v>8</v>
      </c>
      <c r="K376" s="3">
        <v>17886</v>
      </c>
      <c r="L376" s="3">
        <v>17886</v>
      </c>
      <c r="M376" s="1" t="s">
        <v>1260</v>
      </c>
    </row>
    <row r="377" spans="1:13" ht="113.25" customHeight="1">
      <c r="A377" s="1" t="s">
        <v>243</v>
      </c>
      <c r="B377" s="1">
        <v>300917</v>
      </c>
      <c r="C377" s="1" t="s">
        <v>1237</v>
      </c>
      <c r="D377" s="1" t="s">
        <v>247</v>
      </c>
      <c r="E377" s="1" t="str">
        <f>HYPERLINK("http://hdl.handle.net/10107/1586017-11")</f>
        <v>http://hdl.handle.net/10107/1586017-11</v>
      </c>
      <c r="H377" s="1" t="s">
        <v>1255</v>
      </c>
      <c r="I377" s="1" t="s">
        <v>854</v>
      </c>
      <c r="J377" s="1">
        <v>8</v>
      </c>
      <c r="K377" s="3">
        <v>17886</v>
      </c>
      <c r="L377" s="3">
        <v>17886</v>
      </c>
      <c r="M377" s="1" t="s">
        <v>1260</v>
      </c>
    </row>
    <row r="378" spans="1:12" ht="25.5">
      <c r="A378" s="1" t="s">
        <v>243</v>
      </c>
      <c r="B378" s="1">
        <v>300917</v>
      </c>
      <c r="C378" s="1" t="s">
        <v>1238</v>
      </c>
      <c r="D378" s="1" t="s">
        <v>248</v>
      </c>
      <c r="E378" s="1" t="str">
        <f>HYPERLINK("http://hdl.handle.net/10107/1586018-11")</f>
        <v>http://hdl.handle.net/10107/1586018-11</v>
      </c>
      <c r="H378" s="1" t="s">
        <v>1256</v>
      </c>
      <c r="K378" s="3"/>
      <c r="L378" s="3">
        <v>17886</v>
      </c>
    </row>
    <row r="379" spans="1:12" ht="25.5">
      <c r="A379" s="1" t="s">
        <v>243</v>
      </c>
      <c r="B379" s="1">
        <v>300917</v>
      </c>
      <c r="C379" s="1" t="s">
        <v>1239</v>
      </c>
      <c r="D379" s="1" t="s">
        <v>249</v>
      </c>
      <c r="E379" s="1" t="str">
        <f>HYPERLINK("http://hdl.handle.net/10107/1586019-11")</f>
        <v>http://hdl.handle.net/10107/1586019-11</v>
      </c>
      <c r="H379" s="1" t="s">
        <v>1256</v>
      </c>
      <c r="K379" s="3"/>
      <c r="L379" s="3">
        <v>17886</v>
      </c>
    </row>
    <row r="380" spans="1:12" ht="25.5">
      <c r="A380" s="1" t="s">
        <v>243</v>
      </c>
      <c r="B380" s="1">
        <v>300917</v>
      </c>
      <c r="C380" s="1" t="s">
        <v>1240</v>
      </c>
      <c r="D380" s="1" t="s">
        <v>250</v>
      </c>
      <c r="E380" s="1" t="str">
        <f>HYPERLINK("http://hdl.handle.net/10107/1586020-11")</f>
        <v>http://hdl.handle.net/10107/1586020-11</v>
      </c>
      <c r="H380" s="1" t="s">
        <v>1256</v>
      </c>
      <c r="K380" s="3"/>
      <c r="L380" s="3">
        <v>17886</v>
      </c>
    </row>
    <row r="381" spans="1:12" ht="25.5">
      <c r="A381" s="1" t="s">
        <v>243</v>
      </c>
      <c r="B381" s="1">
        <v>300917</v>
      </c>
      <c r="C381" s="1" t="s">
        <v>1241</v>
      </c>
      <c r="D381" s="1" t="s">
        <v>251</v>
      </c>
      <c r="E381" s="1" t="str">
        <f>HYPERLINK("http://hdl.handle.net/10107/1586021-11")</f>
        <v>http://hdl.handle.net/10107/1586021-11</v>
      </c>
      <c r="H381" s="1" t="s">
        <v>1256</v>
      </c>
      <c r="K381" s="3"/>
      <c r="L381" s="3">
        <v>17886</v>
      </c>
    </row>
    <row r="382" spans="1:12" ht="25.5">
      <c r="A382" s="1" t="s">
        <v>243</v>
      </c>
      <c r="B382" s="1">
        <v>300917</v>
      </c>
      <c r="C382" s="1" t="s">
        <v>1242</v>
      </c>
      <c r="D382" s="1" t="s">
        <v>252</v>
      </c>
      <c r="E382" s="1" t="str">
        <f>HYPERLINK("http://hdl.handle.net/10107/1586022-11")</f>
        <v>http://hdl.handle.net/10107/1586022-11</v>
      </c>
      <c r="H382" s="1" t="s">
        <v>1256</v>
      </c>
      <c r="K382" s="3"/>
      <c r="L382" s="3">
        <v>17886</v>
      </c>
    </row>
    <row r="383" spans="1:12" ht="25.5">
      <c r="A383" s="1" t="s">
        <v>243</v>
      </c>
      <c r="B383" s="1">
        <v>300917</v>
      </c>
      <c r="C383" s="1" t="s">
        <v>1243</v>
      </c>
      <c r="D383" s="1" t="s">
        <v>252</v>
      </c>
      <c r="E383" s="1" t="str">
        <f>HYPERLINK("http://hdl.handle.net/10107/1586023-11")</f>
        <v>http://hdl.handle.net/10107/1586023-11</v>
      </c>
      <c r="H383" s="1" t="s">
        <v>1256</v>
      </c>
      <c r="K383" s="3"/>
      <c r="L383" s="3">
        <v>17886</v>
      </c>
    </row>
    <row r="384" spans="1:12" ht="25.5">
      <c r="A384" s="1" t="s">
        <v>243</v>
      </c>
      <c r="B384" s="1">
        <v>300917</v>
      </c>
      <c r="C384" s="1" t="s">
        <v>1244</v>
      </c>
      <c r="D384" s="1" t="s">
        <v>253</v>
      </c>
      <c r="E384" s="1" t="str">
        <f>HYPERLINK("http://hdl.handle.net/10107/1586024-11")</f>
        <v>http://hdl.handle.net/10107/1586024-11</v>
      </c>
      <c r="H384" s="1" t="s">
        <v>1256</v>
      </c>
      <c r="K384" s="3"/>
      <c r="L384" s="3">
        <v>17886</v>
      </c>
    </row>
    <row r="385" spans="1:12" ht="25.5">
      <c r="A385" s="1" t="s">
        <v>243</v>
      </c>
      <c r="B385" s="1">
        <v>300917</v>
      </c>
      <c r="C385" s="1" t="s">
        <v>1245</v>
      </c>
      <c r="D385" s="1" t="s">
        <v>254</v>
      </c>
      <c r="E385" s="1" t="str">
        <f>HYPERLINK("http://hdl.handle.net/10107/1586025-11")</f>
        <v>http://hdl.handle.net/10107/1586025-11</v>
      </c>
      <c r="H385" s="1" t="s">
        <v>1256</v>
      </c>
      <c r="K385" s="3"/>
      <c r="L385" s="3">
        <v>17886</v>
      </c>
    </row>
    <row r="386" spans="1:12" ht="25.5">
      <c r="A386" s="1" t="s">
        <v>243</v>
      </c>
      <c r="B386" s="1">
        <v>300917</v>
      </c>
      <c r="C386" s="1" t="s">
        <v>1246</v>
      </c>
      <c r="D386" s="1" t="s">
        <v>255</v>
      </c>
      <c r="E386" s="1" t="str">
        <f>HYPERLINK("http://hdl.handle.net/10107/1586026-11")</f>
        <v>http://hdl.handle.net/10107/1586026-11</v>
      </c>
      <c r="H386" s="1" t="s">
        <v>1256</v>
      </c>
      <c r="K386" s="3"/>
      <c r="L386" s="3">
        <v>17886</v>
      </c>
    </row>
    <row r="387" spans="1:12" ht="25.5">
      <c r="A387" s="1" t="s">
        <v>243</v>
      </c>
      <c r="B387" s="1">
        <v>300917</v>
      </c>
      <c r="C387" s="1" t="s">
        <v>1247</v>
      </c>
      <c r="D387" s="1" t="s">
        <v>256</v>
      </c>
      <c r="E387" s="1" t="str">
        <f>HYPERLINK("http://hdl.handle.net/10107/1586027-11")</f>
        <v>http://hdl.handle.net/10107/1586027-11</v>
      </c>
      <c r="H387" s="1" t="s">
        <v>1256</v>
      </c>
      <c r="K387" s="3"/>
      <c r="L387" s="3">
        <v>17886</v>
      </c>
    </row>
    <row r="388" spans="1:13" ht="51">
      <c r="A388" s="1" t="s">
        <v>243</v>
      </c>
      <c r="B388" s="1">
        <v>300917</v>
      </c>
      <c r="C388" s="1" t="s">
        <v>1248</v>
      </c>
      <c r="D388" s="1" t="s">
        <v>257</v>
      </c>
      <c r="E388" s="1" t="str">
        <f>HYPERLINK("http://hdl.handle.net/10107/1586028-11")</f>
        <v>http://hdl.handle.net/10107/1586028-11</v>
      </c>
      <c r="H388" s="1" t="s">
        <v>1257</v>
      </c>
      <c r="I388" s="1" t="s">
        <v>854</v>
      </c>
      <c r="J388" s="1">
        <v>8</v>
      </c>
      <c r="K388" s="3">
        <v>17886</v>
      </c>
      <c r="L388" s="3">
        <v>17886</v>
      </c>
      <c r="M388" s="1" t="s">
        <v>1260</v>
      </c>
    </row>
    <row r="389" spans="1:13" ht="51">
      <c r="A389" s="1" t="s">
        <v>243</v>
      </c>
      <c r="B389" s="1">
        <v>300917</v>
      </c>
      <c r="C389" s="1" t="s">
        <v>1249</v>
      </c>
      <c r="D389" s="1" t="s">
        <v>1258</v>
      </c>
      <c r="E389" s="1" t="str">
        <f>HYPERLINK("http://hdl.handle.net/10107/1586029-11")</f>
        <v>http://hdl.handle.net/10107/1586029-11</v>
      </c>
      <c r="H389" s="1" t="s">
        <v>1257</v>
      </c>
      <c r="I389" s="1" t="s">
        <v>854</v>
      </c>
      <c r="J389" s="1">
        <v>8</v>
      </c>
      <c r="K389" s="3">
        <v>17886</v>
      </c>
      <c r="L389" s="3">
        <v>17886</v>
      </c>
      <c r="M389" s="1" t="s">
        <v>1260</v>
      </c>
    </row>
    <row r="390" spans="1:12" ht="25.5">
      <c r="A390" s="1" t="s">
        <v>243</v>
      </c>
      <c r="B390" s="1">
        <v>300917</v>
      </c>
      <c r="C390" s="1" t="s">
        <v>1250</v>
      </c>
      <c r="D390" s="1" t="s">
        <v>258</v>
      </c>
      <c r="E390" s="1" t="str">
        <f>HYPERLINK("http://hdl.handle.net/10107/1586030-11")</f>
        <v>http://hdl.handle.net/10107/1586030-11</v>
      </c>
      <c r="H390" s="1" t="s">
        <v>1259</v>
      </c>
      <c r="L390" s="3">
        <v>17886</v>
      </c>
    </row>
    <row r="391" spans="1:12" ht="25.5">
      <c r="A391" s="1" t="s">
        <v>243</v>
      </c>
      <c r="B391" s="1">
        <v>300917</v>
      </c>
      <c r="C391" s="1" t="s">
        <v>1251</v>
      </c>
      <c r="D391" s="1" t="s">
        <v>259</v>
      </c>
      <c r="E391" s="1" t="str">
        <f>HYPERLINK("http://hdl.handle.net/10107/1586031-11")</f>
        <v>http://hdl.handle.net/10107/1586031-11</v>
      </c>
      <c r="H391" s="1" t="s">
        <v>1259</v>
      </c>
      <c r="L391" s="3">
        <v>17886</v>
      </c>
    </row>
    <row r="392" spans="1:12" ht="25.5">
      <c r="A392" s="1" t="s">
        <v>243</v>
      </c>
      <c r="B392" s="1">
        <v>300917</v>
      </c>
      <c r="C392" s="1" t="s">
        <v>1252</v>
      </c>
      <c r="D392" s="1" t="s">
        <v>260</v>
      </c>
      <c r="E392" s="1" t="str">
        <f>HYPERLINK("http://hdl.handle.net/10107/1586032-11")</f>
        <v>http://hdl.handle.net/10107/1586032-11</v>
      </c>
      <c r="H392" s="1" t="s">
        <v>1259</v>
      </c>
      <c r="L392" s="3">
        <v>17886</v>
      </c>
    </row>
    <row r="393" spans="1:12" ht="25.5">
      <c r="A393" s="1" t="s">
        <v>243</v>
      </c>
      <c r="B393" s="1">
        <v>300917</v>
      </c>
      <c r="C393" s="1" t="s">
        <v>1252</v>
      </c>
      <c r="D393" s="1" t="s">
        <v>261</v>
      </c>
      <c r="E393" s="1" t="str">
        <f>HYPERLINK("http://hdl.handle.net/10107/1586033-11")</f>
        <v>http://hdl.handle.net/10107/1586033-11</v>
      </c>
      <c r="H393" s="1" t="s">
        <v>1259</v>
      </c>
      <c r="L393" s="3">
        <v>17886</v>
      </c>
    </row>
    <row r="394" spans="1:12" ht="25.5">
      <c r="A394" s="1" t="s">
        <v>243</v>
      </c>
      <c r="B394" s="1">
        <v>300917</v>
      </c>
      <c r="C394" s="1" t="s">
        <v>1253</v>
      </c>
      <c r="D394" s="1" t="s">
        <v>262</v>
      </c>
      <c r="E394" s="1" t="str">
        <f>HYPERLINK("http://hdl.handle.net/10107/1586034-11")</f>
        <v>http://hdl.handle.net/10107/1586034-11</v>
      </c>
      <c r="H394" s="1" t="s">
        <v>1259</v>
      </c>
      <c r="L394" s="3">
        <v>17886</v>
      </c>
    </row>
    <row r="395" spans="1:11" ht="51">
      <c r="A395" s="1" t="s">
        <v>263</v>
      </c>
      <c r="B395" s="1">
        <v>300918</v>
      </c>
      <c r="E395" s="1" t="str">
        <f>HYPERLINK("http://hdl.handle.net/10107/1500391")</f>
        <v>http://hdl.handle.net/10107/1500391</v>
      </c>
      <c r="F395" s="1" t="s">
        <v>264</v>
      </c>
      <c r="G395" s="1" t="s">
        <v>265</v>
      </c>
      <c r="K395" s="3">
        <v>17867</v>
      </c>
    </row>
    <row r="396" spans="1:13" ht="25.5">
      <c r="A396" s="1" t="s">
        <v>263</v>
      </c>
      <c r="B396" s="1">
        <v>300918</v>
      </c>
      <c r="C396" s="1" t="s">
        <v>1261</v>
      </c>
      <c r="D396" s="1" t="s">
        <v>266</v>
      </c>
      <c r="E396" s="1" t="str">
        <f>HYPERLINK("http://hdl.handle.net/10107/1500392-11")</f>
        <v>http://hdl.handle.net/10107/1500392-11</v>
      </c>
      <c r="H396" s="1" t="s">
        <v>1264</v>
      </c>
      <c r="M396" s="2" t="s">
        <v>761</v>
      </c>
    </row>
    <row r="397" spans="1:13" ht="25.5">
      <c r="A397" s="1" t="s">
        <v>263</v>
      </c>
      <c r="B397" s="1">
        <v>300918</v>
      </c>
      <c r="C397" s="1" t="s">
        <v>1262</v>
      </c>
      <c r="D397" s="1" t="s">
        <v>267</v>
      </c>
      <c r="E397" s="1" t="str">
        <f>HYPERLINK("http://hdl.handle.net/10107/1500393-11")</f>
        <v>http://hdl.handle.net/10107/1500393-11</v>
      </c>
      <c r="H397" s="1" t="s">
        <v>1265</v>
      </c>
      <c r="M397" s="2" t="s">
        <v>761</v>
      </c>
    </row>
    <row r="398" spans="1:13" ht="25.5">
      <c r="A398" s="1" t="s">
        <v>263</v>
      </c>
      <c r="B398" s="1">
        <v>300918</v>
      </c>
      <c r="C398" s="1" t="s">
        <v>1263</v>
      </c>
      <c r="D398" s="1" t="s">
        <v>268</v>
      </c>
      <c r="E398" s="1" t="str">
        <f>HYPERLINK("http://hdl.handle.net/10107/1500394-11")</f>
        <v>http://hdl.handle.net/10107/1500394-11</v>
      </c>
      <c r="H398" s="1" t="s">
        <v>1266</v>
      </c>
      <c r="M398" s="2" t="s">
        <v>761</v>
      </c>
    </row>
    <row r="399" spans="1:11" ht="89.25">
      <c r="A399" s="1" t="s">
        <v>269</v>
      </c>
      <c r="B399" s="1">
        <v>300919</v>
      </c>
      <c r="E399" s="1" t="str">
        <f>HYPERLINK("http://hdl.handle.net/10107/1489888")</f>
        <v>http://hdl.handle.net/10107/1489888</v>
      </c>
      <c r="F399" s="1" t="s">
        <v>110</v>
      </c>
      <c r="G399" s="1" t="s">
        <v>111</v>
      </c>
      <c r="K399" s="3">
        <v>17867</v>
      </c>
    </row>
    <row r="400" spans="1:13" ht="25.5">
      <c r="A400" s="1" t="s">
        <v>269</v>
      </c>
      <c r="B400" s="1">
        <v>300919</v>
      </c>
      <c r="C400" s="4" t="s">
        <v>1267</v>
      </c>
      <c r="D400" s="1" t="s">
        <v>112</v>
      </c>
      <c r="E400" s="1" t="str">
        <f>HYPERLINK("http://hdl.handle.net/10107/1489889-11")</f>
        <v>http://hdl.handle.net/10107/1489889-11</v>
      </c>
      <c r="H400" s="4" t="s">
        <v>1270</v>
      </c>
      <c r="M400" s="2" t="s">
        <v>761</v>
      </c>
    </row>
    <row r="401" spans="1:13" ht="38.25">
      <c r="A401" s="1" t="s">
        <v>269</v>
      </c>
      <c r="B401" s="1">
        <v>300919</v>
      </c>
      <c r="C401" s="4" t="s">
        <v>1268</v>
      </c>
      <c r="D401" s="1" t="s">
        <v>113</v>
      </c>
      <c r="E401" s="1" t="str">
        <f>HYPERLINK("http://hdl.handle.net/10107/1489890-11")</f>
        <v>http://hdl.handle.net/10107/1489890-11</v>
      </c>
      <c r="H401" s="4" t="s">
        <v>1271</v>
      </c>
      <c r="M401" s="2" t="s">
        <v>761</v>
      </c>
    </row>
    <row r="402" spans="1:13" ht="25.5">
      <c r="A402" s="1" t="s">
        <v>269</v>
      </c>
      <c r="B402" s="1">
        <v>300919</v>
      </c>
      <c r="C402" s="4" t="s">
        <v>1269</v>
      </c>
      <c r="D402" s="1" t="s">
        <v>114</v>
      </c>
      <c r="E402" s="1" t="str">
        <f>HYPERLINK("http://hdl.handle.net/10107/1489891-11")</f>
        <v>http://hdl.handle.net/10107/1489891-11</v>
      </c>
      <c r="H402" s="4" t="s">
        <v>1272</v>
      </c>
      <c r="M402" s="2" t="s">
        <v>761</v>
      </c>
    </row>
    <row r="403" spans="1:11" ht="25.5">
      <c r="A403" s="1" t="s">
        <v>115</v>
      </c>
      <c r="B403" s="1">
        <v>300920</v>
      </c>
      <c r="E403" s="1" t="str">
        <f>HYPERLINK("http://hdl.handle.net/10107/1464704")</f>
        <v>http://hdl.handle.net/10107/1464704</v>
      </c>
      <c r="F403" s="1" t="s">
        <v>116</v>
      </c>
      <c r="G403" s="1" t="s">
        <v>117</v>
      </c>
      <c r="K403" s="3">
        <v>17867</v>
      </c>
    </row>
    <row r="404" spans="1:13" ht="25.5">
      <c r="A404" s="1" t="s">
        <v>115</v>
      </c>
      <c r="B404" s="1">
        <v>300920</v>
      </c>
      <c r="C404" s="4" t="s">
        <v>1276</v>
      </c>
      <c r="D404" s="1" t="s">
        <v>118</v>
      </c>
      <c r="E404" s="1" t="str">
        <f>HYPERLINK("http://hdl.handle.net/10107/1464705-11")</f>
        <v>http://hdl.handle.net/10107/1464705-11</v>
      </c>
      <c r="H404" s="4" t="s">
        <v>1273</v>
      </c>
      <c r="M404" s="2" t="s">
        <v>761</v>
      </c>
    </row>
    <row r="405" spans="1:11" ht="25.5">
      <c r="A405" s="1" t="s">
        <v>119</v>
      </c>
      <c r="B405" s="1">
        <v>300921</v>
      </c>
      <c r="E405" s="1" t="str">
        <f>HYPERLINK("http://hdl.handle.net/10107/1505995")</f>
        <v>http://hdl.handle.net/10107/1505995</v>
      </c>
      <c r="F405" s="1" t="s">
        <v>120</v>
      </c>
      <c r="G405" s="1" t="s">
        <v>121</v>
      </c>
      <c r="K405" s="3">
        <v>17867</v>
      </c>
    </row>
    <row r="406" spans="1:13" ht="25.5">
      <c r="A406" s="1" t="s">
        <v>119</v>
      </c>
      <c r="B406" s="1">
        <v>300921</v>
      </c>
      <c r="C406" s="4" t="s">
        <v>1275</v>
      </c>
      <c r="D406" s="4" t="s">
        <v>122</v>
      </c>
      <c r="E406" s="1" t="str">
        <f>HYPERLINK("http://hdl.handle.net/10107/1505996-11")</f>
        <v>http://hdl.handle.net/10107/1505996-11</v>
      </c>
      <c r="H406" s="4" t="s">
        <v>1274</v>
      </c>
      <c r="M406" s="2" t="s">
        <v>761</v>
      </c>
    </row>
    <row r="407" spans="1:11" ht="51">
      <c r="A407" s="1" t="s">
        <v>123</v>
      </c>
      <c r="B407" s="1">
        <v>300923</v>
      </c>
      <c r="E407" s="1" t="str">
        <f>HYPERLINK("http://hdl.handle.net/10107/1471868")</f>
        <v>http://hdl.handle.net/10107/1471868</v>
      </c>
      <c r="F407" s="1" t="s">
        <v>124</v>
      </c>
      <c r="G407" s="1" t="s">
        <v>125</v>
      </c>
      <c r="K407" s="3">
        <v>17885</v>
      </c>
    </row>
    <row r="408" spans="1:13" ht="38.25">
      <c r="A408" s="1" t="s">
        <v>123</v>
      </c>
      <c r="B408" s="1">
        <v>300923</v>
      </c>
      <c r="C408" s="4" t="s">
        <v>1277</v>
      </c>
      <c r="D408" s="1" t="s">
        <v>126</v>
      </c>
      <c r="E408" s="1" t="str">
        <f>HYPERLINK("http://hdl.handle.net/10107/1471869-11")</f>
        <v>http://hdl.handle.net/10107/1471869-11</v>
      </c>
      <c r="H408" s="4" t="s">
        <v>1278</v>
      </c>
      <c r="I408" s="4" t="s">
        <v>785</v>
      </c>
      <c r="J408" s="1">
        <v>12</v>
      </c>
      <c r="K408" s="3">
        <v>17885</v>
      </c>
      <c r="L408" s="3">
        <v>17885</v>
      </c>
      <c r="M408" s="4" t="s">
        <v>1282</v>
      </c>
    </row>
    <row r="409" spans="1:13" ht="38.25">
      <c r="A409" s="1" t="s">
        <v>123</v>
      </c>
      <c r="B409" s="1">
        <v>300923</v>
      </c>
      <c r="C409" s="4" t="s">
        <v>1279</v>
      </c>
      <c r="D409" s="1" t="s">
        <v>127</v>
      </c>
      <c r="E409" s="1" t="str">
        <f>HYPERLINK("http://hdl.handle.net/10107/1471870-11")</f>
        <v>http://hdl.handle.net/10107/1471870-11</v>
      </c>
      <c r="H409" s="4" t="s">
        <v>1278</v>
      </c>
      <c r="I409" s="4" t="s">
        <v>785</v>
      </c>
      <c r="J409" s="1">
        <v>12</v>
      </c>
      <c r="K409" s="3">
        <v>17885</v>
      </c>
      <c r="L409" s="3">
        <v>17885</v>
      </c>
      <c r="M409" s="4" t="s">
        <v>1282</v>
      </c>
    </row>
    <row r="410" spans="1:13" ht="38.25">
      <c r="A410" s="1" t="s">
        <v>123</v>
      </c>
      <c r="B410" s="1">
        <v>300923</v>
      </c>
      <c r="C410" s="4" t="s">
        <v>1280</v>
      </c>
      <c r="D410" s="1" t="s">
        <v>128</v>
      </c>
      <c r="E410" s="1" t="str">
        <f>HYPERLINK("http://hdl.handle.net/10107/1471871-11")</f>
        <v>http://hdl.handle.net/10107/1471871-11</v>
      </c>
      <c r="H410" s="4" t="s">
        <v>1278</v>
      </c>
      <c r="I410" s="4" t="s">
        <v>785</v>
      </c>
      <c r="J410" s="1">
        <v>12</v>
      </c>
      <c r="K410" s="3">
        <v>17885</v>
      </c>
      <c r="L410" s="3">
        <v>17885</v>
      </c>
      <c r="M410" s="4" t="s">
        <v>1282</v>
      </c>
    </row>
    <row r="411" spans="1:13" ht="38.25">
      <c r="A411" s="1" t="s">
        <v>123</v>
      </c>
      <c r="B411" s="1">
        <v>300923</v>
      </c>
      <c r="C411" s="4" t="s">
        <v>1281</v>
      </c>
      <c r="D411" s="1" t="s">
        <v>129</v>
      </c>
      <c r="E411" s="1" t="str">
        <f>HYPERLINK("http://hdl.handle.net/10107/1471872-11")</f>
        <v>http://hdl.handle.net/10107/1471872-11</v>
      </c>
      <c r="H411" s="4" t="s">
        <v>1278</v>
      </c>
      <c r="I411" s="4" t="s">
        <v>785</v>
      </c>
      <c r="J411" s="1">
        <v>12</v>
      </c>
      <c r="K411" s="3">
        <v>17885</v>
      </c>
      <c r="L411" s="3">
        <v>17885</v>
      </c>
      <c r="M411" s="4" t="s">
        <v>1282</v>
      </c>
    </row>
    <row r="412" spans="1:11" ht="140.25">
      <c r="A412" s="1" t="s">
        <v>130</v>
      </c>
      <c r="B412" s="1">
        <v>300924</v>
      </c>
      <c r="E412" s="1" t="str">
        <f>HYPERLINK("http://hdl.handle.net/10107/1497295")</f>
        <v>http://hdl.handle.net/10107/1497295</v>
      </c>
      <c r="F412" s="1" t="s">
        <v>131</v>
      </c>
      <c r="G412" s="1" t="s">
        <v>132</v>
      </c>
      <c r="K412" s="3">
        <v>17878</v>
      </c>
    </row>
    <row r="413" spans="1:13" ht="104.25" customHeight="1">
      <c r="A413" s="1" t="s">
        <v>130</v>
      </c>
      <c r="B413" s="1">
        <v>300924</v>
      </c>
      <c r="C413" s="4" t="s">
        <v>1283</v>
      </c>
      <c r="D413" s="1" t="s">
        <v>133</v>
      </c>
      <c r="E413" s="1" t="str">
        <f>HYPERLINK("http://hdl.handle.net/10107/1497296-11")</f>
        <v>http://hdl.handle.net/10107/1497296-11</v>
      </c>
      <c r="H413" s="4" t="s">
        <v>1286</v>
      </c>
      <c r="I413" s="4" t="s">
        <v>854</v>
      </c>
      <c r="J413" s="1">
        <v>1</v>
      </c>
      <c r="K413" s="3">
        <v>17879</v>
      </c>
      <c r="L413" s="3">
        <v>17879</v>
      </c>
      <c r="M413" s="4" t="s">
        <v>1287</v>
      </c>
    </row>
    <row r="414" spans="1:13" s="16" customFormat="1" ht="68.25" customHeight="1">
      <c r="A414" s="12" t="s">
        <v>130</v>
      </c>
      <c r="B414" s="12">
        <v>300924</v>
      </c>
      <c r="C414" s="12" t="s">
        <v>1284</v>
      </c>
      <c r="D414" s="12" t="s">
        <v>134</v>
      </c>
      <c r="E414" s="12" t="str">
        <f>HYPERLINK("http://hdl.handle.net/10107/1497297-11")</f>
        <v>http://hdl.handle.net/10107/1497297-11</v>
      </c>
      <c r="F414" s="12"/>
      <c r="G414" s="12"/>
      <c r="H414" s="12" t="s">
        <v>1466</v>
      </c>
      <c r="I414" s="12" t="s">
        <v>818</v>
      </c>
      <c r="J414" s="12">
        <v>1</v>
      </c>
      <c r="K414" s="15">
        <v>17878</v>
      </c>
      <c r="L414" s="15">
        <v>17878</v>
      </c>
      <c r="M414" s="12" t="s">
        <v>1287</v>
      </c>
    </row>
    <row r="415" spans="1:13" s="14" customFormat="1" ht="66" customHeight="1">
      <c r="A415" s="11" t="s">
        <v>130</v>
      </c>
      <c r="B415" s="11">
        <v>300924</v>
      </c>
      <c r="C415" s="12" t="s">
        <v>1285</v>
      </c>
      <c r="D415" s="11" t="s">
        <v>135</v>
      </c>
      <c r="E415" s="11" t="str">
        <f>HYPERLINK("http://hdl.handle.net/10107/1497298-11")</f>
        <v>http://hdl.handle.net/10107/1497298-11</v>
      </c>
      <c r="F415" s="11"/>
      <c r="G415" s="11"/>
      <c r="H415" s="12" t="s">
        <v>1466</v>
      </c>
      <c r="I415" s="12" t="s">
        <v>818</v>
      </c>
      <c r="J415" s="11">
        <v>1</v>
      </c>
      <c r="K415" s="13">
        <v>17878</v>
      </c>
      <c r="L415" s="13">
        <v>17878</v>
      </c>
      <c r="M415" s="12" t="s">
        <v>1287</v>
      </c>
    </row>
    <row r="416" spans="1:11" ht="63.75">
      <c r="A416" s="1" t="s">
        <v>136</v>
      </c>
      <c r="B416" s="1">
        <v>300925</v>
      </c>
      <c r="E416" s="1" t="str">
        <f>HYPERLINK("http://hdl.handle.net/10107/1462373")</f>
        <v>http://hdl.handle.net/10107/1462373</v>
      </c>
      <c r="F416" s="1" t="s">
        <v>137</v>
      </c>
      <c r="G416" s="1" t="s">
        <v>138</v>
      </c>
      <c r="K416" s="3">
        <v>17867</v>
      </c>
    </row>
    <row r="417" spans="1:13" ht="25.5">
      <c r="A417" s="1" t="s">
        <v>136</v>
      </c>
      <c r="B417" s="1">
        <v>300925</v>
      </c>
      <c r="C417" s="4" t="s">
        <v>1288</v>
      </c>
      <c r="D417" s="1" t="s">
        <v>139</v>
      </c>
      <c r="E417" s="1" t="str">
        <f>HYPERLINK("http://hdl.handle.net/10107/1462374-11")</f>
        <v>http://hdl.handle.net/10107/1462374-11</v>
      </c>
      <c r="H417" s="4" t="s">
        <v>1304</v>
      </c>
      <c r="M417" s="4" t="s">
        <v>761</v>
      </c>
    </row>
    <row r="418" spans="1:13" ht="25.5">
      <c r="A418" s="1" t="s">
        <v>136</v>
      </c>
      <c r="B418" s="1">
        <v>300925</v>
      </c>
      <c r="C418" s="4" t="s">
        <v>1289</v>
      </c>
      <c r="D418" s="1" t="s">
        <v>140</v>
      </c>
      <c r="E418" s="1" t="str">
        <f>HYPERLINK("http://hdl.handle.net/10107/1462375-11")</f>
        <v>http://hdl.handle.net/10107/1462375-11</v>
      </c>
      <c r="H418" s="4" t="s">
        <v>1304</v>
      </c>
      <c r="M418" s="4" t="s">
        <v>761</v>
      </c>
    </row>
    <row r="419" spans="1:13" ht="25.5">
      <c r="A419" s="1" t="s">
        <v>136</v>
      </c>
      <c r="B419" s="1">
        <v>300925</v>
      </c>
      <c r="C419" s="4" t="s">
        <v>1290</v>
      </c>
      <c r="D419" s="1" t="s">
        <v>141</v>
      </c>
      <c r="E419" s="1" t="str">
        <f>HYPERLINK("http://hdl.handle.net/10107/1462376-11")</f>
        <v>http://hdl.handle.net/10107/1462376-11</v>
      </c>
      <c r="H419" s="4" t="s">
        <v>1304</v>
      </c>
      <c r="M419" s="4" t="s">
        <v>761</v>
      </c>
    </row>
    <row r="420" spans="1:13" ht="25.5">
      <c r="A420" s="1" t="s">
        <v>136</v>
      </c>
      <c r="B420" s="1">
        <v>300925</v>
      </c>
      <c r="C420" s="4" t="s">
        <v>1291</v>
      </c>
      <c r="D420" s="1" t="s">
        <v>142</v>
      </c>
      <c r="E420" s="1" t="str">
        <f>HYPERLINK("http://hdl.handle.net/10107/1462377-11")</f>
        <v>http://hdl.handle.net/10107/1462377-11</v>
      </c>
      <c r="H420" s="4" t="s">
        <v>1304</v>
      </c>
      <c r="M420" s="4" t="s">
        <v>761</v>
      </c>
    </row>
    <row r="421" spans="1:13" ht="25.5">
      <c r="A421" s="1" t="s">
        <v>136</v>
      </c>
      <c r="B421" s="1">
        <v>300925</v>
      </c>
      <c r="C421" s="4" t="s">
        <v>1292</v>
      </c>
      <c r="D421" s="1" t="s">
        <v>143</v>
      </c>
      <c r="E421" s="1" t="str">
        <f>HYPERLINK("http://hdl.handle.net/10107/1462378-11")</f>
        <v>http://hdl.handle.net/10107/1462378-11</v>
      </c>
      <c r="H421" s="4" t="s">
        <v>1304</v>
      </c>
      <c r="M421" s="4" t="s">
        <v>761</v>
      </c>
    </row>
    <row r="422" spans="1:13" ht="25.5">
      <c r="A422" s="1" t="s">
        <v>136</v>
      </c>
      <c r="B422" s="1">
        <v>300925</v>
      </c>
      <c r="C422" s="4" t="s">
        <v>1293</v>
      </c>
      <c r="D422" s="1" t="s">
        <v>144</v>
      </c>
      <c r="E422" s="1" t="str">
        <f>HYPERLINK("http://hdl.handle.net/10107/1462379-11")</f>
        <v>http://hdl.handle.net/10107/1462379-11</v>
      </c>
      <c r="H422" s="4" t="s">
        <v>1304</v>
      </c>
      <c r="M422" s="4" t="s">
        <v>761</v>
      </c>
    </row>
    <row r="423" spans="1:13" ht="25.5">
      <c r="A423" s="1" t="s">
        <v>136</v>
      </c>
      <c r="B423" s="1">
        <v>300925</v>
      </c>
      <c r="C423" s="4" t="s">
        <v>1294</v>
      </c>
      <c r="D423" s="1" t="s">
        <v>145</v>
      </c>
      <c r="E423" s="1" t="str">
        <f>HYPERLINK("http://hdl.handle.net/10107/1462380-11")</f>
        <v>http://hdl.handle.net/10107/1462380-11</v>
      </c>
      <c r="H423" s="4" t="s">
        <v>1304</v>
      </c>
      <c r="M423" s="4" t="s">
        <v>761</v>
      </c>
    </row>
    <row r="424" spans="1:13" ht="25.5">
      <c r="A424" s="1" t="s">
        <v>136</v>
      </c>
      <c r="B424" s="1">
        <v>300925</v>
      </c>
      <c r="C424" s="4" t="s">
        <v>1295</v>
      </c>
      <c r="D424" s="1" t="s">
        <v>146</v>
      </c>
      <c r="E424" s="1" t="str">
        <f>HYPERLINK("http://hdl.handle.net/10107/1462381-11")</f>
        <v>http://hdl.handle.net/10107/1462381-11</v>
      </c>
      <c r="H424" s="4" t="s">
        <v>1304</v>
      </c>
      <c r="M424" s="4" t="s">
        <v>761</v>
      </c>
    </row>
    <row r="425" spans="1:13" ht="25.5">
      <c r="A425" s="1" t="s">
        <v>136</v>
      </c>
      <c r="B425" s="1">
        <v>300925</v>
      </c>
      <c r="C425" s="4" t="s">
        <v>1296</v>
      </c>
      <c r="D425" s="1" t="s">
        <v>147</v>
      </c>
      <c r="E425" s="1" t="str">
        <f>HYPERLINK("http://hdl.handle.net/10107/1462382-11")</f>
        <v>http://hdl.handle.net/10107/1462382-11</v>
      </c>
      <c r="H425" s="4" t="s">
        <v>1304</v>
      </c>
      <c r="M425" s="4" t="s">
        <v>761</v>
      </c>
    </row>
    <row r="426" spans="1:13" ht="25.5">
      <c r="A426" s="1" t="s">
        <v>136</v>
      </c>
      <c r="B426" s="1">
        <v>300925</v>
      </c>
      <c r="C426" s="4" t="s">
        <v>1297</v>
      </c>
      <c r="D426" s="1" t="s">
        <v>148</v>
      </c>
      <c r="E426" s="1" t="str">
        <f>HYPERLINK("http://hdl.handle.net/10107/1462383-11")</f>
        <v>http://hdl.handle.net/10107/1462383-11</v>
      </c>
      <c r="H426" s="4" t="s">
        <v>1304</v>
      </c>
      <c r="M426" s="4" t="s">
        <v>761</v>
      </c>
    </row>
    <row r="427" spans="1:13" ht="25.5">
      <c r="A427" s="1" t="s">
        <v>136</v>
      </c>
      <c r="B427" s="1">
        <v>300925</v>
      </c>
      <c r="C427" s="4" t="s">
        <v>1298</v>
      </c>
      <c r="D427" s="1" t="s">
        <v>149</v>
      </c>
      <c r="E427" s="1" t="str">
        <f>HYPERLINK("http://hdl.handle.net/10107/1462384-11")</f>
        <v>http://hdl.handle.net/10107/1462384-11</v>
      </c>
      <c r="H427" s="4" t="s">
        <v>1304</v>
      </c>
      <c r="M427" s="4" t="s">
        <v>761</v>
      </c>
    </row>
    <row r="428" spans="1:13" ht="25.5">
      <c r="A428" s="1" t="s">
        <v>136</v>
      </c>
      <c r="B428" s="1">
        <v>300925</v>
      </c>
      <c r="C428" s="4" t="s">
        <v>1299</v>
      </c>
      <c r="D428" s="1" t="s">
        <v>150</v>
      </c>
      <c r="E428" s="1" t="str">
        <f>HYPERLINK("http://hdl.handle.net/10107/1462385-11")</f>
        <v>http://hdl.handle.net/10107/1462385-11</v>
      </c>
      <c r="H428" s="4" t="s">
        <v>1304</v>
      </c>
      <c r="M428" s="4" t="s">
        <v>761</v>
      </c>
    </row>
    <row r="429" spans="1:13" ht="25.5">
      <c r="A429" s="1" t="s">
        <v>136</v>
      </c>
      <c r="B429" s="1">
        <v>300925</v>
      </c>
      <c r="C429" s="4" t="s">
        <v>1300</v>
      </c>
      <c r="D429" s="1" t="s">
        <v>151</v>
      </c>
      <c r="E429" s="1" t="str">
        <f>HYPERLINK("http://hdl.handle.net/10107/1462386-11")</f>
        <v>http://hdl.handle.net/10107/1462386-11</v>
      </c>
      <c r="H429" s="4" t="s">
        <v>1304</v>
      </c>
      <c r="M429" s="4" t="s">
        <v>761</v>
      </c>
    </row>
    <row r="430" spans="1:13" ht="25.5">
      <c r="A430" s="1" t="s">
        <v>136</v>
      </c>
      <c r="B430" s="1">
        <v>300925</v>
      </c>
      <c r="C430" s="4" t="s">
        <v>1301</v>
      </c>
      <c r="D430" s="1" t="s">
        <v>152</v>
      </c>
      <c r="E430" s="1" t="str">
        <f>HYPERLINK("http://hdl.handle.net/10107/1462387-11")</f>
        <v>http://hdl.handle.net/10107/1462387-11</v>
      </c>
      <c r="H430" s="4" t="s">
        <v>1304</v>
      </c>
      <c r="M430" s="4" t="s">
        <v>761</v>
      </c>
    </row>
    <row r="431" spans="1:13" ht="25.5">
      <c r="A431" s="1" t="s">
        <v>136</v>
      </c>
      <c r="B431" s="1">
        <v>300925</v>
      </c>
      <c r="C431" s="4" t="s">
        <v>1302</v>
      </c>
      <c r="D431" s="1" t="s">
        <v>153</v>
      </c>
      <c r="E431" s="1" t="str">
        <f>HYPERLINK("http://hdl.handle.net/10107/1462388-11")</f>
        <v>http://hdl.handle.net/10107/1462388-11</v>
      </c>
      <c r="H431" s="4" t="s">
        <v>1304</v>
      </c>
      <c r="M431" s="4" t="s">
        <v>761</v>
      </c>
    </row>
    <row r="432" spans="1:13" ht="25.5">
      <c r="A432" s="1" t="s">
        <v>136</v>
      </c>
      <c r="B432" s="1">
        <v>300925</v>
      </c>
      <c r="C432" s="4" t="s">
        <v>1303</v>
      </c>
      <c r="D432" s="1" t="s">
        <v>154</v>
      </c>
      <c r="E432" s="1" t="str">
        <f>HYPERLINK("http://hdl.handle.net/10107/1462389-11")</f>
        <v>http://hdl.handle.net/10107/1462389-11</v>
      </c>
      <c r="H432" s="4" t="s">
        <v>1304</v>
      </c>
      <c r="M432" s="4" t="s">
        <v>761</v>
      </c>
    </row>
    <row r="433" spans="1:11" ht="63.75">
      <c r="A433" s="1" t="s">
        <v>155</v>
      </c>
      <c r="B433" s="1">
        <v>300928</v>
      </c>
      <c r="E433" s="1" t="str">
        <f>HYPERLINK("http://hdl.handle.net/10107/1459089")</f>
        <v>http://hdl.handle.net/10107/1459089</v>
      </c>
      <c r="F433" s="1" t="s">
        <v>156</v>
      </c>
      <c r="G433" s="1" t="s">
        <v>157</v>
      </c>
      <c r="K433" s="3">
        <v>17898</v>
      </c>
    </row>
    <row r="434" spans="1:13" ht="25.5">
      <c r="A434" s="1" t="s">
        <v>155</v>
      </c>
      <c r="B434" s="1">
        <v>300928</v>
      </c>
      <c r="C434" s="4" t="s">
        <v>1305</v>
      </c>
      <c r="D434" s="1" t="s">
        <v>158</v>
      </c>
      <c r="E434" s="1" t="str">
        <f>HYPERLINK("http://hdl.handle.net/10107/1459090-11")</f>
        <v>http://hdl.handle.net/10107/1459090-11</v>
      </c>
      <c r="H434" s="4" t="s">
        <v>1322</v>
      </c>
      <c r="M434" s="4" t="s">
        <v>761</v>
      </c>
    </row>
    <row r="435" spans="1:13" ht="25.5">
      <c r="A435" s="1" t="s">
        <v>155</v>
      </c>
      <c r="B435" s="1">
        <v>300928</v>
      </c>
      <c r="C435" s="4" t="s">
        <v>1306</v>
      </c>
      <c r="D435" s="1" t="s">
        <v>159</v>
      </c>
      <c r="E435" s="1" t="str">
        <f>HYPERLINK("http://hdl.handle.net/10107/1459091-11")</f>
        <v>http://hdl.handle.net/10107/1459091-11</v>
      </c>
      <c r="H435" s="4" t="s">
        <v>1322</v>
      </c>
      <c r="M435" s="4" t="s">
        <v>761</v>
      </c>
    </row>
    <row r="436" spans="1:13" ht="25.5">
      <c r="A436" s="1" t="s">
        <v>155</v>
      </c>
      <c r="B436" s="1">
        <v>300928</v>
      </c>
      <c r="C436" s="4" t="s">
        <v>1307</v>
      </c>
      <c r="D436" s="1" t="s">
        <v>160</v>
      </c>
      <c r="E436" s="1" t="str">
        <f>HYPERLINK("http://hdl.handle.net/10107/1459092-11")</f>
        <v>http://hdl.handle.net/10107/1459092-11</v>
      </c>
      <c r="H436" s="4" t="s">
        <v>1323</v>
      </c>
      <c r="M436" s="4" t="s">
        <v>761</v>
      </c>
    </row>
    <row r="437" spans="1:13" ht="25.5">
      <c r="A437" s="1" t="s">
        <v>155</v>
      </c>
      <c r="B437" s="1">
        <v>300928</v>
      </c>
      <c r="C437" s="4" t="s">
        <v>1308</v>
      </c>
      <c r="D437" s="1" t="s">
        <v>161</v>
      </c>
      <c r="E437" s="1" t="str">
        <f>HYPERLINK("http://hdl.handle.net/10107/1459093-11")</f>
        <v>http://hdl.handle.net/10107/1459093-11</v>
      </c>
      <c r="H437" s="4" t="s">
        <v>1324</v>
      </c>
      <c r="M437" s="4" t="s">
        <v>761</v>
      </c>
    </row>
    <row r="438" spans="1:13" ht="25.5">
      <c r="A438" s="1" t="s">
        <v>155</v>
      </c>
      <c r="B438" s="1">
        <v>300928</v>
      </c>
      <c r="C438" s="4" t="s">
        <v>1309</v>
      </c>
      <c r="D438" s="1" t="s">
        <v>162</v>
      </c>
      <c r="E438" s="1" t="str">
        <f>HYPERLINK("http://hdl.handle.net/10107/1459094-11")</f>
        <v>http://hdl.handle.net/10107/1459094-11</v>
      </c>
      <c r="H438" s="4" t="s">
        <v>1325</v>
      </c>
      <c r="M438" s="4" t="s">
        <v>761</v>
      </c>
    </row>
    <row r="439" spans="1:13" ht="25.5">
      <c r="A439" s="1" t="s">
        <v>155</v>
      </c>
      <c r="B439" s="1">
        <v>300928</v>
      </c>
      <c r="C439" s="4" t="s">
        <v>1310</v>
      </c>
      <c r="D439" s="1" t="s">
        <v>163</v>
      </c>
      <c r="E439" s="1" t="str">
        <f>HYPERLINK("http://hdl.handle.net/10107/1459095-11")</f>
        <v>http://hdl.handle.net/10107/1459095-11</v>
      </c>
      <c r="H439" s="4" t="s">
        <v>1326</v>
      </c>
      <c r="M439" s="4" t="s">
        <v>761</v>
      </c>
    </row>
    <row r="440" spans="1:13" ht="25.5">
      <c r="A440" s="1" t="s">
        <v>155</v>
      </c>
      <c r="B440" s="1">
        <v>300928</v>
      </c>
      <c r="C440" s="4" t="s">
        <v>1311</v>
      </c>
      <c r="D440" s="1" t="s">
        <v>164</v>
      </c>
      <c r="E440" s="1" t="str">
        <f>HYPERLINK("http://hdl.handle.net/10107/1459096-11")</f>
        <v>http://hdl.handle.net/10107/1459096-11</v>
      </c>
      <c r="H440" s="4" t="s">
        <v>1327</v>
      </c>
      <c r="M440" s="4" t="s">
        <v>761</v>
      </c>
    </row>
    <row r="441" spans="1:13" ht="25.5">
      <c r="A441" s="1" t="s">
        <v>155</v>
      </c>
      <c r="B441" s="1">
        <v>300928</v>
      </c>
      <c r="C441" s="4" t="s">
        <v>1312</v>
      </c>
      <c r="D441" s="1" t="s">
        <v>165</v>
      </c>
      <c r="E441" s="1" t="str">
        <f>HYPERLINK("http://hdl.handle.net/10107/1459097-11")</f>
        <v>http://hdl.handle.net/10107/1459097-11</v>
      </c>
      <c r="H441" s="4" t="s">
        <v>1328</v>
      </c>
      <c r="M441" s="4" t="s">
        <v>761</v>
      </c>
    </row>
    <row r="442" spans="1:13" ht="25.5">
      <c r="A442" s="1" t="s">
        <v>155</v>
      </c>
      <c r="B442" s="1">
        <v>300928</v>
      </c>
      <c r="C442" s="4" t="s">
        <v>1313</v>
      </c>
      <c r="D442" s="1" t="s">
        <v>166</v>
      </c>
      <c r="E442" s="1" t="str">
        <f>HYPERLINK("http://hdl.handle.net/10107/1459098-11")</f>
        <v>http://hdl.handle.net/10107/1459098-11</v>
      </c>
      <c r="H442" s="4" t="s">
        <v>1329</v>
      </c>
      <c r="M442" s="4" t="s">
        <v>761</v>
      </c>
    </row>
    <row r="443" spans="1:13" ht="25.5">
      <c r="A443" s="1" t="s">
        <v>155</v>
      </c>
      <c r="B443" s="1">
        <v>300928</v>
      </c>
      <c r="C443" s="4" t="s">
        <v>1314</v>
      </c>
      <c r="D443" s="1" t="s">
        <v>167</v>
      </c>
      <c r="E443" s="1" t="str">
        <f>HYPERLINK("http://hdl.handle.net/10107/1459099-11")</f>
        <v>http://hdl.handle.net/10107/1459099-11</v>
      </c>
      <c r="H443" s="4" t="s">
        <v>1330</v>
      </c>
      <c r="M443" s="4" t="s">
        <v>761</v>
      </c>
    </row>
    <row r="444" spans="1:13" ht="25.5">
      <c r="A444" s="1" t="s">
        <v>155</v>
      </c>
      <c r="B444" s="1">
        <v>300928</v>
      </c>
      <c r="C444" s="4" t="s">
        <v>1315</v>
      </c>
      <c r="D444" s="1" t="s">
        <v>168</v>
      </c>
      <c r="E444" s="1" t="str">
        <f>HYPERLINK("http://hdl.handle.net/10107/1459100-11")</f>
        <v>http://hdl.handle.net/10107/1459100-11</v>
      </c>
      <c r="H444" s="4" t="s">
        <v>1331</v>
      </c>
      <c r="M444" s="4" t="s">
        <v>761</v>
      </c>
    </row>
    <row r="445" spans="1:13" ht="25.5">
      <c r="A445" s="1" t="s">
        <v>155</v>
      </c>
      <c r="B445" s="1">
        <v>300928</v>
      </c>
      <c r="C445" s="4" t="s">
        <v>1316</v>
      </c>
      <c r="D445" s="1" t="s">
        <v>169</v>
      </c>
      <c r="E445" s="1" t="str">
        <f>HYPERLINK("http://hdl.handle.net/10107/1459101-11")</f>
        <v>http://hdl.handle.net/10107/1459101-11</v>
      </c>
      <c r="H445" s="4" t="s">
        <v>1332</v>
      </c>
      <c r="M445" s="4" t="s">
        <v>761</v>
      </c>
    </row>
    <row r="446" spans="1:13" ht="25.5">
      <c r="A446" s="1" t="s">
        <v>155</v>
      </c>
      <c r="B446" s="1">
        <v>300928</v>
      </c>
      <c r="C446" s="4" t="s">
        <v>1317</v>
      </c>
      <c r="D446" s="1" t="s">
        <v>170</v>
      </c>
      <c r="E446" s="1" t="str">
        <f>HYPERLINK("http://hdl.handle.net/10107/1459102-11")</f>
        <v>http://hdl.handle.net/10107/1459102-11</v>
      </c>
      <c r="H446" s="4" t="s">
        <v>1333</v>
      </c>
      <c r="M446" s="4" t="s">
        <v>761</v>
      </c>
    </row>
    <row r="447" spans="1:13" ht="25.5">
      <c r="A447" s="1" t="s">
        <v>155</v>
      </c>
      <c r="B447" s="1">
        <v>300928</v>
      </c>
      <c r="C447" s="4" t="s">
        <v>1318</v>
      </c>
      <c r="D447" s="1" t="s">
        <v>171</v>
      </c>
      <c r="E447" s="1" t="str">
        <f>HYPERLINK("http://hdl.handle.net/10107/1459103-11")</f>
        <v>http://hdl.handle.net/10107/1459103-11</v>
      </c>
      <c r="H447" s="4" t="s">
        <v>1334</v>
      </c>
      <c r="M447" s="4" t="s">
        <v>761</v>
      </c>
    </row>
    <row r="448" spans="1:13" ht="25.5">
      <c r="A448" s="1" t="s">
        <v>155</v>
      </c>
      <c r="B448" s="1">
        <v>300928</v>
      </c>
      <c r="C448" s="4" t="s">
        <v>1319</v>
      </c>
      <c r="D448" s="1" t="s">
        <v>172</v>
      </c>
      <c r="E448" s="1" t="str">
        <f>HYPERLINK("http://hdl.handle.net/10107/1459104-11")</f>
        <v>http://hdl.handle.net/10107/1459104-11</v>
      </c>
      <c r="H448" s="4" t="s">
        <v>1334</v>
      </c>
      <c r="M448" s="4" t="s">
        <v>761</v>
      </c>
    </row>
    <row r="449" spans="1:13" ht="25.5">
      <c r="A449" s="1" t="s">
        <v>155</v>
      </c>
      <c r="B449" s="1">
        <v>300928</v>
      </c>
      <c r="C449" s="4" t="s">
        <v>1320</v>
      </c>
      <c r="D449" s="1" t="s">
        <v>173</v>
      </c>
      <c r="E449" s="1" t="str">
        <f>HYPERLINK("http://hdl.handle.net/10107/1459105-11")</f>
        <v>http://hdl.handle.net/10107/1459105-11</v>
      </c>
      <c r="H449" s="4" t="s">
        <v>1335</v>
      </c>
      <c r="M449" s="4" t="s">
        <v>761</v>
      </c>
    </row>
    <row r="450" spans="1:13" ht="25.5">
      <c r="A450" s="1" t="s">
        <v>155</v>
      </c>
      <c r="B450" s="1">
        <v>300928</v>
      </c>
      <c r="C450" s="4" t="s">
        <v>1321</v>
      </c>
      <c r="D450" s="1" t="s">
        <v>174</v>
      </c>
      <c r="E450" s="1" t="str">
        <f>HYPERLINK("http://hdl.handle.net/10107/1459106-11")</f>
        <v>http://hdl.handle.net/10107/1459106-11</v>
      </c>
      <c r="H450" s="4" t="s">
        <v>1335</v>
      </c>
      <c r="M450" s="4" t="s">
        <v>761</v>
      </c>
    </row>
    <row r="451" spans="1:11" ht="38.25">
      <c r="A451" s="1" t="s">
        <v>175</v>
      </c>
      <c r="B451" s="1">
        <v>300929</v>
      </c>
      <c r="E451" s="1" t="str">
        <f>HYPERLINK("http://hdl.handle.net/10107/1500176")</f>
        <v>http://hdl.handle.net/10107/1500176</v>
      </c>
      <c r="F451" s="1" t="s">
        <v>176</v>
      </c>
      <c r="G451" s="1" t="s">
        <v>177</v>
      </c>
      <c r="K451" s="3">
        <v>17929</v>
      </c>
    </row>
    <row r="452" spans="1:13" ht="38.25">
      <c r="A452" s="1" t="s">
        <v>175</v>
      </c>
      <c r="B452" s="1">
        <v>300929</v>
      </c>
      <c r="C452" s="4" t="s">
        <v>1336</v>
      </c>
      <c r="D452" s="1" t="s">
        <v>178</v>
      </c>
      <c r="E452" s="1" t="str">
        <f>HYPERLINK("http://hdl.handle.net/10107/1500177-11")</f>
        <v>http://hdl.handle.net/10107/1500177-11</v>
      </c>
      <c r="H452" s="4" t="s">
        <v>1337</v>
      </c>
      <c r="M452" s="4" t="s">
        <v>761</v>
      </c>
    </row>
    <row r="453" spans="1:11" ht="76.5">
      <c r="A453" s="1" t="s">
        <v>179</v>
      </c>
      <c r="B453" s="1">
        <v>300930</v>
      </c>
      <c r="E453" s="1" t="str">
        <f>HYPERLINK("http://hdl.handle.net/10107/1455682")</f>
        <v>http://hdl.handle.net/10107/1455682</v>
      </c>
      <c r="F453" s="1" t="s">
        <v>180</v>
      </c>
      <c r="G453" s="1" t="s">
        <v>181</v>
      </c>
      <c r="K453" s="3">
        <v>17929</v>
      </c>
    </row>
    <row r="454" spans="1:13" ht="25.5">
      <c r="A454" s="1" t="s">
        <v>179</v>
      </c>
      <c r="B454" s="1">
        <v>300930</v>
      </c>
      <c r="C454" s="4" t="s">
        <v>1338</v>
      </c>
      <c r="D454" s="1" t="s">
        <v>182</v>
      </c>
      <c r="E454" s="1" t="str">
        <f>HYPERLINK("http://hdl.handle.net/10107/1455683-11")</f>
        <v>http://hdl.handle.net/10107/1455683-11</v>
      </c>
      <c r="H454" s="4" t="s">
        <v>1339</v>
      </c>
      <c r="M454" s="4" t="s">
        <v>761</v>
      </c>
    </row>
    <row r="455" spans="1:11" ht="51">
      <c r="A455" s="1" t="s">
        <v>183</v>
      </c>
      <c r="B455" s="1">
        <v>300931</v>
      </c>
      <c r="E455" s="1" t="str">
        <f>HYPERLINK("http://hdl.handle.net/10107/1489812")</f>
        <v>http://hdl.handle.net/10107/1489812</v>
      </c>
      <c r="F455" s="1" t="s">
        <v>184</v>
      </c>
      <c r="G455" s="1" t="s">
        <v>185</v>
      </c>
      <c r="K455" s="3">
        <v>17929</v>
      </c>
    </row>
    <row r="456" spans="1:13" ht="25.5">
      <c r="A456" s="1" t="s">
        <v>183</v>
      </c>
      <c r="B456" s="1">
        <v>300931</v>
      </c>
      <c r="C456" s="4" t="s">
        <v>1340</v>
      </c>
      <c r="D456" s="1" t="s">
        <v>186</v>
      </c>
      <c r="E456" s="1" t="str">
        <f>HYPERLINK("http://hdl.handle.net/10107/1489813-11")</f>
        <v>http://hdl.handle.net/10107/1489813-11</v>
      </c>
      <c r="H456" s="4" t="s">
        <v>1346</v>
      </c>
      <c r="M456" s="4" t="s">
        <v>761</v>
      </c>
    </row>
    <row r="457" spans="1:13" ht="25.5">
      <c r="A457" s="1" t="s">
        <v>183</v>
      </c>
      <c r="B457" s="1">
        <v>300931</v>
      </c>
      <c r="C457" s="4" t="s">
        <v>1341</v>
      </c>
      <c r="D457" s="1" t="s">
        <v>187</v>
      </c>
      <c r="E457" s="1" t="str">
        <f>HYPERLINK("http://hdl.handle.net/10107/1489814-11")</f>
        <v>http://hdl.handle.net/10107/1489814-11</v>
      </c>
      <c r="H457" s="4" t="s">
        <v>1344</v>
      </c>
      <c r="M457" s="4" t="s">
        <v>761</v>
      </c>
    </row>
    <row r="458" spans="1:13" ht="25.5">
      <c r="A458" s="1" t="s">
        <v>183</v>
      </c>
      <c r="B458" s="1">
        <v>300931</v>
      </c>
      <c r="C458" s="4" t="s">
        <v>1342</v>
      </c>
      <c r="D458" s="1" t="s">
        <v>188</v>
      </c>
      <c r="E458" s="1" t="str">
        <f>HYPERLINK("http://hdl.handle.net/10107/1489815-11")</f>
        <v>http://hdl.handle.net/10107/1489815-11</v>
      </c>
      <c r="H458" s="4" t="s">
        <v>1344</v>
      </c>
      <c r="M458" s="4" t="s">
        <v>761</v>
      </c>
    </row>
    <row r="459" spans="1:13" ht="63.75">
      <c r="A459" s="1" t="s">
        <v>183</v>
      </c>
      <c r="B459" s="1">
        <v>300931</v>
      </c>
      <c r="C459" s="4" t="s">
        <v>1343</v>
      </c>
      <c r="D459" s="1" t="s">
        <v>189</v>
      </c>
      <c r="E459" s="1" t="str">
        <f>HYPERLINK("http://hdl.handle.net/10107/1489816-11")</f>
        <v>http://hdl.handle.net/10107/1489816-11</v>
      </c>
      <c r="H459" s="4" t="s">
        <v>1345</v>
      </c>
      <c r="M459" s="4" t="s">
        <v>761</v>
      </c>
    </row>
    <row r="460" spans="1:11" ht="76.5">
      <c r="A460" s="1" t="s">
        <v>190</v>
      </c>
      <c r="B460" s="1">
        <v>300932</v>
      </c>
      <c r="E460" s="1" t="str">
        <f>HYPERLINK("http://hdl.handle.net/10107/1508974")</f>
        <v>http://hdl.handle.net/10107/1508974</v>
      </c>
      <c r="F460" s="1" t="s">
        <v>191</v>
      </c>
      <c r="G460" s="1" t="s">
        <v>192</v>
      </c>
      <c r="K460" s="3">
        <v>17941</v>
      </c>
    </row>
    <row r="461" spans="1:13" s="14" customFormat="1" ht="25.5">
      <c r="A461" s="11" t="s">
        <v>190</v>
      </c>
      <c r="B461" s="11">
        <v>300932</v>
      </c>
      <c r="C461" s="12" t="s">
        <v>1347</v>
      </c>
      <c r="D461" s="11" t="s">
        <v>193</v>
      </c>
      <c r="E461" s="11" t="str">
        <f>HYPERLINK("http://hdl.handle.net/10107/1508975-11")</f>
        <v>http://hdl.handle.net/10107/1508975-11</v>
      </c>
      <c r="F461" s="11"/>
      <c r="G461" s="11"/>
      <c r="H461" s="12" t="s">
        <v>1353</v>
      </c>
      <c r="I461" s="12" t="s">
        <v>818</v>
      </c>
      <c r="J461" s="11"/>
      <c r="K461" s="11"/>
      <c r="L461" s="13">
        <v>17941</v>
      </c>
      <c r="M461" s="11"/>
    </row>
    <row r="462" spans="1:13" s="14" customFormat="1" ht="25.5">
      <c r="A462" s="11" t="s">
        <v>190</v>
      </c>
      <c r="B462" s="11">
        <v>300932</v>
      </c>
      <c r="C462" s="12" t="s">
        <v>1348</v>
      </c>
      <c r="D462" s="11" t="s">
        <v>23</v>
      </c>
      <c r="E462" s="11" t="str">
        <f>HYPERLINK("http://hdl.handle.net/10107/1508976-11")</f>
        <v>http://hdl.handle.net/10107/1508976-11</v>
      </c>
      <c r="F462" s="11"/>
      <c r="G462" s="11"/>
      <c r="H462" s="12" t="s">
        <v>1354</v>
      </c>
      <c r="I462" s="12" t="s">
        <v>818</v>
      </c>
      <c r="J462" s="11">
        <v>6</v>
      </c>
      <c r="K462" s="13">
        <v>17941</v>
      </c>
      <c r="L462" s="13">
        <v>17941</v>
      </c>
      <c r="M462" s="11"/>
    </row>
    <row r="463" spans="1:13" s="14" customFormat="1" ht="25.5">
      <c r="A463" s="11" t="s">
        <v>190</v>
      </c>
      <c r="B463" s="11">
        <v>300932</v>
      </c>
      <c r="C463" s="12" t="s">
        <v>1349</v>
      </c>
      <c r="D463" s="11" t="s">
        <v>24</v>
      </c>
      <c r="E463" s="11" t="str">
        <f>HYPERLINK("http://hdl.handle.net/10107/1508977-11")</f>
        <v>http://hdl.handle.net/10107/1508977-11</v>
      </c>
      <c r="F463" s="11"/>
      <c r="G463" s="11"/>
      <c r="H463" s="12" t="s">
        <v>1355</v>
      </c>
      <c r="I463" s="12" t="s">
        <v>818</v>
      </c>
      <c r="J463" s="11"/>
      <c r="K463" s="11"/>
      <c r="L463" s="13">
        <v>17941</v>
      </c>
      <c r="M463" s="11"/>
    </row>
    <row r="464" spans="1:13" s="14" customFormat="1" ht="38.25">
      <c r="A464" s="11" t="s">
        <v>190</v>
      </c>
      <c r="B464" s="11">
        <v>300932</v>
      </c>
      <c r="C464" s="12" t="s">
        <v>1350</v>
      </c>
      <c r="D464" s="11" t="s">
        <v>25</v>
      </c>
      <c r="E464" s="11" t="str">
        <f>HYPERLINK("http://hdl.handle.net/10107/1508978-11")</f>
        <v>http://hdl.handle.net/10107/1508978-11</v>
      </c>
      <c r="F464" s="11"/>
      <c r="G464" s="11"/>
      <c r="H464" s="12" t="s">
        <v>1356</v>
      </c>
      <c r="I464" s="12" t="s">
        <v>818</v>
      </c>
      <c r="J464" s="11">
        <v>6</v>
      </c>
      <c r="K464" s="13">
        <v>17941</v>
      </c>
      <c r="L464" s="13">
        <v>17941</v>
      </c>
      <c r="M464" s="11"/>
    </row>
    <row r="465" spans="1:13" s="14" customFormat="1" ht="25.5">
      <c r="A465" s="11" t="s">
        <v>190</v>
      </c>
      <c r="B465" s="11">
        <v>300932</v>
      </c>
      <c r="C465" s="12" t="s">
        <v>1351</v>
      </c>
      <c r="D465" s="11" t="s">
        <v>26</v>
      </c>
      <c r="E465" s="11" t="str">
        <f>HYPERLINK("http://hdl.handle.net/10107/1508979-11")</f>
        <v>http://hdl.handle.net/10107/1508979-11</v>
      </c>
      <c r="F465" s="11"/>
      <c r="G465" s="11"/>
      <c r="H465" s="12" t="s">
        <v>1357</v>
      </c>
      <c r="I465" s="12" t="s">
        <v>818</v>
      </c>
      <c r="J465" s="11"/>
      <c r="K465" s="11"/>
      <c r="L465" s="13">
        <v>17941</v>
      </c>
      <c r="M465" s="11"/>
    </row>
    <row r="466" spans="1:13" s="14" customFormat="1" ht="38.25">
      <c r="A466" s="11" t="s">
        <v>190</v>
      </c>
      <c r="B466" s="11">
        <v>300932</v>
      </c>
      <c r="C466" s="12" t="s">
        <v>1352</v>
      </c>
      <c r="D466" s="11" t="s">
        <v>27</v>
      </c>
      <c r="E466" s="11" t="str">
        <f>HYPERLINK("http://hdl.handle.net/10107/1508980-11")</f>
        <v>http://hdl.handle.net/10107/1508980-11</v>
      </c>
      <c r="F466" s="11"/>
      <c r="G466" s="11"/>
      <c r="H466" s="12" t="s">
        <v>1358</v>
      </c>
      <c r="I466" s="12" t="s">
        <v>818</v>
      </c>
      <c r="J466" s="11">
        <v>6</v>
      </c>
      <c r="K466" s="13">
        <v>17941</v>
      </c>
      <c r="L466" s="13">
        <v>17941</v>
      </c>
      <c r="M466" s="11"/>
    </row>
    <row r="467" spans="1:11" ht="51">
      <c r="A467" s="1" t="s">
        <v>28</v>
      </c>
      <c r="B467" s="1">
        <v>300933</v>
      </c>
      <c r="E467" s="1" t="str">
        <f>HYPERLINK("http://hdl.handle.net/10107/1510146")</f>
        <v>http://hdl.handle.net/10107/1510146</v>
      </c>
      <c r="F467" s="1" t="s">
        <v>29</v>
      </c>
      <c r="G467" s="1" t="s">
        <v>30</v>
      </c>
      <c r="K467" s="3">
        <v>17941</v>
      </c>
    </row>
    <row r="468" spans="1:13" ht="25.5">
      <c r="A468" s="1" t="s">
        <v>28</v>
      </c>
      <c r="B468" s="1">
        <v>300933</v>
      </c>
      <c r="C468" s="4" t="s">
        <v>1359</v>
      </c>
      <c r="D468" s="1" t="s">
        <v>31</v>
      </c>
      <c r="E468" s="1" t="str">
        <f>HYPERLINK("http://hdl.handle.net/10107/1510147-11")</f>
        <v>http://hdl.handle.net/10107/1510147-11</v>
      </c>
      <c r="H468" s="4" t="s">
        <v>1363</v>
      </c>
      <c r="I468" s="4" t="s">
        <v>785</v>
      </c>
      <c r="J468" s="1">
        <v>12</v>
      </c>
      <c r="K468" s="3">
        <v>17941</v>
      </c>
      <c r="L468" s="3">
        <v>17941</v>
      </c>
      <c r="M468" s="4" t="s">
        <v>1367</v>
      </c>
    </row>
    <row r="469" spans="1:13" ht="25.5">
      <c r="A469" s="1" t="s">
        <v>28</v>
      </c>
      <c r="B469" s="1">
        <v>300933</v>
      </c>
      <c r="C469" s="4" t="s">
        <v>1360</v>
      </c>
      <c r="D469" s="1" t="s">
        <v>32</v>
      </c>
      <c r="E469" s="1" t="str">
        <f>HYPERLINK("http://hdl.handle.net/10107/1510148-11")</f>
        <v>http://hdl.handle.net/10107/1510148-11</v>
      </c>
      <c r="H469" s="4" t="s">
        <v>1364</v>
      </c>
      <c r="I469" s="4" t="s">
        <v>785</v>
      </c>
      <c r="J469" s="1">
        <v>12</v>
      </c>
      <c r="K469" s="3">
        <v>17941</v>
      </c>
      <c r="L469" s="3">
        <v>17941</v>
      </c>
      <c r="M469" s="4" t="s">
        <v>1367</v>
      </c>
    </row>
    <row r="470" spans="1:13" ht="25.5">
      <c r="A470" s="1" t="s">
        <v>28</v>
      </c>
      <c r="B470" s="1">
        <v>300933</v>
      </c>
      <c r="C470" s="4" t="s">
        <v>1361</v>
      </c>
      <c r="D470" s="1" t="s">
        <v>33</v>
      </c>
      <c r="E470" s="1" t="str">
        <f>HYPERLINK("http://hdl.handle.net/10107/1510149-11")</f>
        <v>http://hdl.handle.net/10107/1510149-11</v>
      </c>
      <c r="H470" s="4" t="s">
        <v>1365</v>
      </c>
      <c r="I470" s="4" t="s">
        <v>785</v>
      </c>
      <c r="J470" s="1">
        <v>12</v>
      </c>
      <c r="K470" s="3">
        <v>17941</v>
      </c>
      <c r="L470" s="3">
        <v>17941</v>
      </c>
      <c r="M470" s="4" t="s">
        <v>1367</v>
      </c>
    </row>
    <row r="471" spans="1:13" ht="25.5">
      <c r="A471" s="1" t="s">
        <v>28</v>
      </c>
      <c r="B471" s="1">
        <v>300933</v>
      </c>
      <c r="C471" s="4" t="s">
        <v>1362</v>
      </c>
      <c r="D471" s="1" t="s">
        <v>34</v>
      </c>
      <c r="E471" s="1" t="str">
        <f>HYPERLINK("http://hdl.handle.net/10107/1510150-11")</f>
        <v>http://hdl.handle.net/10107/1510150-11</v>
      </c>
      <c r="H471" s="4" t="s">
        <v>1366</v>
      </c>
      <c r="I471" s="4" t="s">
        <v>785</v>
      </c>
      <c r="J471" s="1">
        <v>12</v>
      </c>
      <c r="K471" s="3">
        <v>17941</v>
      </c>
      <c r="L471" s="3">
        <v>17941</v>
      </c>
      <c r="M471" s="4" t="s">
        <v>1367</v>
      </c>
    </row>
    <row r="472" spans="1:11" ht="127.5">
      <c r="A472" s="1" t="s">
        <v>35</v>
      </c>
      <c r="B472" s="1">
        <v>300934</v>
      </c>
      <c r="E472" s="1" t="str">
        <f>HYPERLINK("http://hdl.handle.net/10107/1474895")</f>
        <v>http://hdl.handle.net/10107/1474895</v>
      </c>
      <c r="F472" s="1" t="s">
        <v>36</v>
      </c>
      <c r="G472" s="1" t="s">
        <v>37</v>
      </c>
      <c r="K472" s="3">
        <v>17929</v>
      </c>
    </row>
    <row r="473" spans="1:13" ht="38.25">
      <c r="A473" s="1" t="s">
        <v>35</v>
      </c>
      <c r="B473" s="1">
        <v>300934</v>
      </c>
      <c r="C473" s="4" t="s">
        <v>1368</v>
      </c>
      <c r="D473" s="1" t="s">
        <v>38</v>
      </c>
      <c r="E473" s="1" t="str">
        <f>HYPERLINK("http://hdl.handle.net/10107/1474896-11")</f>
        <v>http://hdl.handle.net/10107/1474896-11</v>
      </c>
      <c r="H473" s="4" t="s">
        <v>1378</v>
      </c>
      <c r="M473" s="4" t="s">
        <v>761</v>
      </c>
    </row>
    <row r="474" spans="1:13" ht="38.25">
      <c r="A474" s="1" t="s">
        <v>35</v>
      </c>
      <c r="B474" s="1">
        <v>300934</v>
      </c>
      <c r="C474" s="4" t="s">
        <v>1369</v>
      </c>
      <c r="D474" s="1" t="s">
        <v>39</v>
      </c>
      <c r="E474" s="1" t="str">
        <f>HYPERLINK("http://hdl.handle.net/10107/1474897-11")</f>
        <v>http://hdl.handle.net/10107/1474897-11</v>
      </c>
      <c r="H474" s="4" t="s">
        <v>1378</v>
      </c>
      <c r="M474" s="4" t="s">
        <v>761</v>
      </c>
    </row>
    <row r="475" spans="1:13" ht="38.25">
      <c r="A475" s="1" t="s">
        <v>35</v>
      </c>
      <c r="B475" s="1">
        <v>300934</v>
      </c>
      <c r="C475" s="4" t="s">
        <v>1370</v>
      </c>
      <c r="D475" s="1" t="s">
        <v>40</v>
      </c>
      <c r="E475" s="1" t="str">
        <f>HYPERLINK("http://hdl.handle.net/10107/1474898-11")</f>
        <v>http://hdl.handle.net/10107/1474898-11</v>
      </c>
      <c r="H475" s="4" t="s">
        <v>1378</v>
      </c>
      <c r="M475" s="4" t="s">
        <v>761</v>
      </c>
    </row>
    <row r="476" spans="1:13" ht="38.25">
      <c r="A476" s="1" t="s">
        <v>35</v>
      </c>
      <c r="B476" s="1">
        <v>300934</v>
      </c>
      <c r="C476" s="4" t="s">
        <v>1371</v>
      </c>
      <c r="D476" s="1" t="s">
        <v>41</v>
      </c>
      <c r="E476" s="1" t="str">
        <f>HYPERLINK("http://hdl.handle.net/10107/1474899-11")</f>
        <v>http://hdl.handle.net/10107/1474899-11</v>
      </c>
      <c r="H476" s="4" t="s">
        <v>1378</v>
      </c>
      <c r="M476" s="4" t="s">
        <v>761</v>
      </c>
    </row>
    <row r="477" spans="1:13" ht="38.25">
      <c r="A477" s="1" t="s">
        <v>35</v>
      </c>
      <c r="B477" s="1">
        <v>300934</v>
      </c>
      <c r="C477" s="4" t="s">
        <v>1372</v>
      </c>
      <c r="D477" s="1" t="s">
        <v>42</v>
      </c>
      <c r="E477" s="1" t="str">
        <f>HYPERLINK("http://hdl.handle.net/10107/1474900-11")</f>
        <v>http://hdl.handle.net/10107/1474900-11</v>
      </c>
      <c r="H477" s="4" t="s">
        <v>1378</v>
      </c>
      <c r="M477" s="4" t="s">
        <v>761</v>
      </c>
    </row>
    <row r="478" spans="1:13" ht="38.25">
      <c r="A478" s="1" t="s">
        <v>35</v>
      </c>
      <c r="B478" s="1">
        <v>300934</v>
      </c>
      <c r="C478" s="4" t="s">
        <v>1373</v>
      </c>
      <c r="D478" s="1" t="s">
        <v>43</v>
      </c>
      <c r="E478" s="1" t="str">
        <f>HYPERLINK("http://hdl.handle.net/10107/1474901-11")</f>
        <v>http://hdl.handle.net/10107/1474901-11</v>
      </c>
      <c r="H478" s="4" t="s">
        <v>1378</v>
      </c>
      <c r="M478" s="4" t="s">
        <v>761</v>
      </c>
    </row>
    <row r="479" spans="1:13" ht="38.25">
      <c r="A479" s="1" t="s">
        <v>35</v>
      </c>
      <c r="B479" s="1">
        <v>300934</v>
      </c>
      <c r="C479" s="4" t="s">
        <v>1374</v>
      </c>
      <c r="D479" s="1" t="s">
        <v>44</v>
      </c>
      <c r="E479" s="1" t="str">
        <f>HYPERLINK("http://hdl.handle.net/10107/1474902-11")</f>
        <v>http://hdl.handle.net/10107/1474902-11</v>
      </c>
      <c r="H479" s="4" t="s">
        <v>1378</v>
      </c>
      <c r="M479" s="4" t="s">
        <v>761</v>
      </c>
    </row>
    <row r="480" spans="1:13" ht="38.25">
      <c r="A480" s="1" t="s">
        <v>35</v>
      </c>
      <c r="B480" s="1">
        <v>300934</v>
      </c>
      <c r="C480" s="4" t="s">
        <v>1375</v>
      </c>
      <c r="D480" s="1" t="s">
        <v>45</v>
      </c>
      <c r="E480" s="1" t="str">
        <f>HYPERLINK("http://hdl.handle.net/10107/1474903-11")</f>
        <v>http://hdl.handle.net/10107/1474903-11</v>
      </c>
      <c r="H480" s="4" t="s">
        <v>1378</v>
      </c>
      <c r="M480" s="4" t="s">
        <v>761</v>
      </c>
    </row>
    <row r="481" spans="1:13" ht="38.25">
      <c r="A481" s="1" t="s">
        <v>35</v>
      </c>
      <c r="B481" s="1">
        <v>300934</v>
      </c>
      <c r="C481" s="4" t="s">
        <v>1376</v>
      </c>
      <c r="D481" s="1" t="s">
        <v>46</v>
      </c>
      <c r="E481" s="1" t="str">
        <f>HYPERLINK("http://hdl.handle.net/10107/1474904-11")</f>
        <v>http://hdl.handle.net/10107/1474904-11</v>
      </c>
      <c r="H481" s="4" t="s">
        <v>1378</v>
      </c>
      <c r="M481" s="4" t="s">
        <v>761</v>
      </c>
    </row>
    <row r="482" spans="1:13" ht="38.25">
      <c r="A482" s="1" t="s">
        <v>35</v>
      </c>
      <c r="B482" s="1">
        <v>300934</v>
      </c>
      <c r="C482" s="4" t="s">
        <v>1377</v>
      </c>
      <c r="D482" s="1" t="s">
        <v>47</v>
      </c>
      <c r="E482" s="1" t="str">
        <f>HYPERLINK("http://hdl.handle.net/10107/1474905-11")</f>
        <v>http://hdl.handle.net/10107/1474905-11</v>
      </c>
      <c r="H482" s="4" t="s">
        <v>1378</v>
      </c>
      <c r="M482" s="4" t="s">
        <v>761</v>
      </c>
    </row>
    <row r="483" spans="1:11" ht="38.25">
      <c r="A483" s="1" t="s">
        <v>48</v>
      </c>
      <c r="B483" s="1">
        <v>300935</v>
      </c>
      <c r="E483" s="1" t="str">
        <f>HYPERLINK("http://hdl.handle.net/10107/1489881")</f>
        <v>http://hdl.handle.net/10107/1489881</v>
      </c>
      <c r="F483" s="1" t="s">
        <v>49</v>
      </c>
      <c r="G483" s="1" t="s">
        <v>50</v>
      </c>
      <c r="K483" s="3">
        <v>17942</v>
      </c>
    </row>
    <row r="484" spans="1:13" s="14" customFormat="1" ht="135" customHeight="1">
      <c r="A484" s="11" t="s">
        <v>48</v>
      </c>
      <c r="B484" s="11">
        <v>300935</v>
      </c>
      <c r="C484" s="12" t="s">
        <v>1379</v>
      </c>
      <c r="D484" s="11" t="s">
        <v>51</v>
      </c>
      <c r="E484" s="11" t="str">
        <f>HYPERLINK("http://hdl.handle.net/10107/1489882-11")</f>
        <v>http://hdl.handle.net/10107/1489882-11</v>
      </c>
      <c r="F484" s="11"/>
      <c r="G484" s="11"/>
      <c r="H484" s="12" t="s">
        <v>1382</v>
      </c>
      <c r="I484" s="12" t="s">
        <v>854</v>
      </c>
      <c r="J484" s="11">
        <v>11</v>
      </c>
      <c r="K484" s="13">
        <v>17942</v>
      </c>
      <c r="L484" s="13">
        <v>17942</v>
      </c>
      <c r="M484" s="11"/>
    </row>
    <row r="485" spans="1:13" s="14" customFormat="1" ht="63.75">
      <c r="A485" s="11" t="s">
        <v>48</v>
      </c>
      <c r="B485" s="11">
        <v>300935</v>
      </c>
      <c r="C485" s="12" t="s">
        <v>1380</v>
      </c>
      <c r="D485" s="11" t="s">
        <v>52</v>
      </c>
      <c r="E485" s="11" t="str">
        <f>HYPERLINK("http://hdl.handle.net/10107/1489883-11")</f>
        <v>http://hdl.handle.net/10107/1489883-11</v>
      </c>
      <c r="F485" s="11"/>
      <c r="G485" s="11"/>
      <c r="H485" s="12" t="s">
        <v>1383</v>
      </c>
      <c r="I485" s="12" t="s">
        <v>854</v>
      </c>
      <c r="J485" s="11">
        <v>11</v>
      </c>
      <c r="K485" s="13">
        <v>17942</v>
      </c>
      <c r="L485" s="13">
        <v>17942</v>
      </c>
      <c r="M485" s="11"/>
    </row>
    <row r="486" spans="1:13" s="14" customFormat="1" ht="135" customHeight="1">
      <c r="A486" s="11" t="s">
        <v>48</v>
      </c>
      <c r="B486" s="11">
        <v>300935</v>
      </c>
      <c r="C486" s="12" t="s">
        <v>1381</v>
      </c>
      <c r="D486" s="11" t="s">
        <v>53</v>
      </c>
      <c r="E486" s="11" t="str">
        <f>HYPERLINK("http://hdl.handle.net/10107/1489884-11")</f>
        <v>http://hdl.handle.net/10107/1489884-11</v>
      </c>
      <c r="F486" s="11"/>
      <c r="G486" s="11"/>
      <c r="H486" s="12" t="s">
        <v>1384</v>
      </c>
      <c r="I486" s="12" t="s">
        <v>854</v>
      </c>
      <c r="J486" s="11">
        <v>6</v>
      </c>
      <c r="K486" s="13">
        <v>17942</v>
      </c>
      <c r="L486" s="13">
        <v>17942</v>
      </c>
      <c r="M486" s="11"/>
    </row>
    <row r="487" spans="1:11" ht="38.25">
      <c r="A487" s="1" t="s">
        <v>54</v>
      </c>
      <c r="B487" s="1">
        <v>300936</v>
      </c>
      <c r="E487" s="1" t="str">
        <f>HYPERLINK("http://hdl.handle.net/10107/1466123")</f>
        <v>http://hdl.handle.net/10107/1466123</v>
      </c>
      <c r="F487" s="1" t="s">
        <v>55</v>
      </c>
      <c r="G487" s="1" t="s">
        <v>56</v>
      </c>
      <c r="K487" s="3">
        <v>17948</v>
      </c>
    </row>
    <row r="488" spans="1:12" ht="25.5">
      <c r="A488" s="1" t="s">
        <v>54</v>
      </c>
      <c r="B488" s="1">
        <v>300936</v>
      </c>
      <c r="C488" s="4" t="s">
        <v>1385</v>
      </c>
      <c r="D488" s="1" t="s">
        <v>57</v>
      </c>
      <c r="E488" s="1" t="str">
        <f>HYPERLINK("http://hdl.handle.net/10107/1466124-11")</f>
        <v>http://hdl.handle.net/10107/1466124-11</v>
      </c>
      <c r="H488" s="4" t="s">
        <v>1467</v>
      </c>
      <c r="L488" s="3">
        <v>17948</v>
      </c>
    </row>
    <row r="489" spans="1:12" ht="63.75">
      <c r="A489" s="1" t="s">
        <v>54</v>
      </c>
      <c r="B489" s="1">
        <v>300936</v>
      </c>
      <c r="C489" s="4" t="s">
        <v>1386</v>
      </c>
      <c r="D489" s="1" t="s">
        <v>58</v>
      </c>
      <c r="E489" s="1" t="str">
        <f>HYPERLINK("http://hdl.handle.net/10107/1466125-11")</f>
        <v>http://hdl.handle.net/10107/1466125-11</v>
      </c>
      <c r="H489" s="4" t="s">
        <v>1401</v>
      </c>
      <c r="I489" s="4" t="s">
        <v>1403</v>
      </c>
      <c r="J489" s="1">
        <v>10</v>
      </c>
      <c r="K489" s="3">
        <v>17948</v>
      </c>
      <c r="L489" s="3">
        <v>17948</v>
      </c>
    </row>
    <row r="490" spans="1:12" ht="25.5">
      <c r="A490" s="1" t="s">
        <v>54</v>
      </c>
      <c r="B490" s="1">
        <v>300936</v>
      </c>
      <c r="C490" s="4" t="s">
        <v>1387</v>
      </c>
      <c r="D490" s="1" t="s">
        <v>59</v>
      </c>
      <c r="E490" s="1" t="str">
        <f>HYPERLINK("http://hdl.handle.net/10107/1466126-11")</f>
        <v>http://hdl.handle.net/10107/1466126-11</v>
      </c>
      <c r="H490" s="4" t="s">
        <v>1467</v>
      </c>
      <c r="L490" s="3">
        <v>17948</v>
      </c>
    </row>
    <row r="491" spans="1:12" ht="25.5">
      <c r="A491" s="1" t="s">
        <v>54</v>
      </c>
      <c r="B491" s="1">
        <v>300936</v>
      </c>
      <c r="C491" s="4" t="s">
        <v>1388</v>
      </c>
      <c r="D491" s="1" t="s">
        <v>60</v>
      </c>
      <c r="E491" s="1" t="str">
        <f>HYPERLINK("http://hdl.handle.net/10107/1466127-11")</f>
        <v>http://hdl.handle.net/10107/1466127-11</v>
      </c>
      <c r="H491" s="4" t="s">
        <v>1467</v>
      </c>
      <c r="L491" s="3">
        <v>17948</v>
      </c>
    </row>
    <row r="492" spans="1:12" ht="25.5">
      <c r="A492" s="1" t="s">
        <v>54</v>
      </c>
      <c r="B492" s="1">
        <v>300936</v>
      </c>
      <c r="C492" s="4" t="s">
        <v>1389</v>
      </c>
      <c r="D492" s="1" t="s">
        <v>61</v>
      </c>
      <c r="E492" s="1" t="str">
        <f>HYPERLINK("http://hdl.handle.net/10107/1466128-11")</f>
        <v>http://hdl.handle.net/10107/1466128-11</v>
      </c>
      <c r="H492" s="4" t="s">
        <v>1467</v>
      </c>
      <c r="L492" s="3">
        <v>17948</v>
      </c>
    </row>
    <row r="493" spans="1:12" ht="25.5">
      <c r="A493" s="1" t="s">
        <v>54</v>
      </c>
      <c r="B493" s="1">
        <v>300936</v>
      </c>
      <c r="C493" s="4" t="s">
        <v>1390</v>
      </c>
      <c r="D493" s="1" t="s">
        <v>62</v>
      </c>
      <c r="E493" s="1" t="str">
        <f>HYPERLINK("http://hdl.handle.net/10107/1466129-11")</f>
        <v>http://hdl.handle.net/10107/1466129-11</v>
      </c>
      <c r="H493" s="4" t="s">
        <v>1467</v>
      </c>
      <c r="L493" s="3">
        <v>17948</v>
      </c>
    </row>
    <row r="494" spans="1:12" ht="25.5">
      <c r="A494" s="1" t="s">
        <v>54</v>
      </c>
      <c r="B494" s="1">
        <v>300936</v>
      </c>
      <c r="C494" s="4" t="s">
        <v>1391</v>
      </c>
      <c r="D494" s="1" t="s">
        <v>63</v>
      </c>
      <c r="E494" s="1" t="str">
        <f>HYPERLINK("http://hdl.handle.net/10107/1466130-11")</f>
        <v>http://hdl.handle.net/10107/1466130-11</v>
      </c>
      <c r="H494" s="4" t="s">
        <v>1467</v>
      </c>
      <c r="L494" s="3">
        <v>17948</v>
      </c>
    </row>
    <row r="495" spans="1:12" ht="25.5">
      <c r="A495" s="1" t="s">
        <v>54</v>
      </c>
      <c r="B495" s="1">
        <v>300936</v>
      </c>
      <c r="C495" s="4" t="s">
        <v>1392</v>
      </c>
      <c r="D495" s="1" t="s">
        <v>64</v>
      </c>
      <c r="E495" s="1" t="str">
        <f>HYPERLINK("http://hdl.handle.net/10107/1466131-11")</f>
        <v>http://hdl.handle.net/10107/1466131-11</v>
      </c>
      <c r="H495" s="4" t="s">
        <v>1467</v>
      </c>
      <c r="L495" s="3">
        <v>17948</v>
      </c>
    </row>
    <row r="496" spans="1:12" ht="25.5">
      <c r="A496" s="1" t="s">
        <v>54</v>
      </c>
      <c r="B496" s="1">
        <v>300936</v>
      </c>
      <c r="C496" s="4" t="s">
        <v>1393</v>
      </c>
      <c r="D496" s="1" t="s">
        <v>65</v>
      </c>
      <c r="E496" s="1" t="str">
        <f>HYPERLINK("http://hdl.handle.net/10107/1466132-11")</f>
        <v>http://hdl.handle.net/10107/1466132-11</v>
      </c>
      <c r="H496" s="4" t="s">
        <v>1467</v>
      </c>
      <c r="L496" s="3">
        <v>17948</v>
      </c>
    </row>
    <row r="497" spans="1:12" ht="38.25">
      <c r="A497" s="1" t="s">
        <v>54</v>
      </c>
      <c r="B497" s="1">
        <v>300936</v>
      </c>
      <c r="C497" s="4" t="s">
        <v>1394</v>
      </c>
      <c r="D497" s="1" t="s">
        <v>66</v>
      </c>
      <c r="E497" s="1" t="str">
        <f>HYPERLINK("http://hdl.handle.net/10107/1466133-11")</f>
        <v>http://hdl.handle.net/10107/1466133-11</v>
      </c>
      <c r="H497" s="4" t="s">
        <v>1468</v>
      </c>
      <c r="L497" s="3">
        <v>17948</v>
      </c>
    </row>
    <row r="498" spans="1:12" ht="38.25">
      <c r="A498" s="1" t="s">
        <v>54</v>
      </c>
      <c r="B498" s="1">
        <v>300936</v>
      </c>
      <c r="C498" s="4" t="s">
        <v>1395</v>
      </c>
      <c r="D498" s="1" t="s">
        <v>67</v>
      </c>
      <c r="E498" s="1" t="str">
        <f>HYPERLINK("http://hdl.handle.net/10107/1466134-11")</f>
        <v>http://hdl.handle.net/10107/1466134-11</v>
      </c>
      <c r="H498" s="4" t="s">
        <v>1402</v>
      </c>
      <c r="I498" s="4" t="s">
        <v>785</v>
      </c>
      <c r="J498" s="1">
        <v>10</v>
      </c>
      <c r="K498" s="3">
        <v>17948</v>
      </c>
      <c r="L498" s="3">
        <v>17948</v>
      </c>
    </row>
    <row r="499" spans="1:12" ht="25.5">
      <c r="A499" s="1" t="s">
        <v>54</v>
      </c>
      <c r="B499" s="1">
        <v>300936</v>
      </c>
      <c r="C499" s="4" t="s">
        <v>1396</v>
      </c>
      <c r="D499" s="1" t="s">
        <v>68</v>
      </c>
      <c r="E499" s="1" t="str">
        <f>HYPERLINK("http://hdl.handle.net/10107/1466135-11")</f>
        <v>http://hdl.handle.net/10107/1466135-11</v>
      </c>
      <c r="H499" s="4" t="s">
        <v>1467</v>
      </c>
      <c r="L499" s="3">
        <v>17948</v>
      </c>
    </row>
    <row r="500" spans="1:12" ht="25.5">
      <c r="A500" s="1" t="s">
        <v>54</v>
      </c>
      <c r="B500" s="1">
        <v>300936</v>
      </c>
      <c r="C500" s="4" t="s">
        <v>1397</v>
      </c>
      <c r="D500" s="1" t="s">
        <v>69</v>
      </c>
      <c r="E500" s="1" t="str">
        <f>HYPERLINK("http://hdl.handle.net/10107/1466136-11")</f>
        <v>http://hdl.handle.net/10107/1466136-11</v>
      </c>
      <c r="H500" s="4" t="s">
        <v>1467</v>
      </c>
      <c r="L500" s="3">
        <v>17948</v>
      </c>
    </row>
    <row r="501" spans="1:12" ht="25.5">
      <c r="A501" s="1" t="s">
        <v>54</v>
      </c>
      <c r="B501" s="1">
        <v>300936</v>
      </c>
      <c r="C501" s="4" t="s">
        <v>1398</v>
      </c>
      <c r="D501" s="1" t="s">
        <v>70</v>
      </c>
      <c r="E501" s="1" t="str">
        <f>HYPERLINK("http://hdl.handle.net/10107/1466137-11")</f>
        <v>http://hdl.handle.net/10107/1466137-11</v>
      </c>
      <c r="H501" s="4" t="s">
        <v>1467</v>
      </c>
      <c r="L501" s="3">
        <v>17948</v>
      </c>
    </row>
    <row r="502" spans="1:12" ht="25.5">
      <c r="A502" s="1" t="s">
        <v>54</v>
      </c>
      <c r="B502" s="1">
        <v>300936</v>
      </c>
      <c r="C502" s="4" t="s">
        <v>1399</v>
      </c>
      <c r="D502" s="1" t="s">
        <v>71</v>
      </c>
      <c r="E502" s="1" t="str">
        <f>HYPERLINK("http://hdl.handle.net/10107/1466138-11")</f>
        <v>http://hdl.handle.net/10107/1466138-11</v>
      </c>
      <c r="H502" s="4" t="s">
        <v>1467</v>
      </c>
      <c r="L502" s="3">
        <v>17948</v>
      </c>
    </row>
    <row r="503" spans="1:12" ht="25.5">
      <c r="A503" s="1" t="s">
        <v>54</v>
      </c>
      <c r="B503" s="1">
        <v>300936</v>
      </c>
      <c r="C503" s="4" t="s">
        <v>1400</v>
      </c>
      <c r="D503" s="1" t="s">
        <v>72</v>
      </c>
      <c r="E503" s="1" t="str">
        <f>HYPERLINK("http://hdl.handle.net/10107/1466139-11")</f>
        <v>http://hdl.handle.net/10107/1466139-11</v>
      </c>
      <c r="H503" s="4" t="s">
        <v>1467</v>
      </c>
      <c r="L503" s="3">
        <v>17948</v>
      </c>
    </row>
    <row r="504" spans="1:11" ht="63.75">
      <c r="A504" s="1" t="s">
        <v>73</v>
      </c>
      <c r="B504" s="1">
        <v>300936</v>
      </c>
      <c r="E504" s="1" t="str">
        <f>HYPERLINK("http://hdl.handle.net/10107/1473134")</f>
        <v>http://hdl.handle.net/10107/1473134</v>
      </c>
      <c r="F504" s="1" t="s">
        <v>74</v>
      </c>
      <c r="G504" s="1" t="s">
        <v>75</v>
      </c>
      <c r="K504" s="3">
        <v>17929</v>
      </c>
    </row>
    <row r="505" spans="1:13" ht="25.5">
      <c r="A505" s="1" t="s">
        <v>73</v>
      </c>
      <c r="B505" s="1">
        <v>300936</v>
      </c>
      <c r="C505" s="4" t="s">
        <v>1404</v>
      </c>
      <c r="D505" s="1" t="s">
        <v>76</v>
      </c>
      <c r="E505" s="1" t="str">
        <f>HYPERLINK("http://hdl.handle.net/10107/1473135-11")</f>
        <v>http://hdl.handle.net/10107/1473135-11</v>
      </c>
      <c r="H505" s="4" t="s">
        <v>1405</v>
      </c>
      <c r="M505" s="4" t="s">
        <v>761</v>
      </c>
    </row>
    <row r="506" spans="1:11" ht="63.75">
      <c r="A506" s="1" t="s">
        <v>77</v>
      </c>
      <c r="B506" s="1">
        <v>300937</v>
      </c>
      <c r="E506" s="1" t="str">
        <f>HYPERLINK("http://hdl.handle.net/10107/1452135")</f>
        <v>http://hdl.handle.net/10107/1452135</v>
      </c>
      <c r="F506" s="1" t="s">
        <v>78</v>
      </c>
      <c r="G506" s="1" t="s">
        <v>79</v>
      </c>
      <c r="K506" s="3">
        <v>17929</v>
      </c>
    </row>
    <row r="507" spans="1:13" ht="25.5">
      <c r="A507" s="1" t="s">
        <v>77</v>
      </c>
      <c r="B507" s="1">
        <v>300937</v>
      </c>
      <c r="C507" s="4" t="s">
        <v>1406</v>
      </c>
      <c r="D507" s="1" t="s">
        <v>80</v>
      </c>
      <c r="E507" s="1" t="str">
        <f>HYPERLINK("http://hdl.handle.net/10107/1452136-11")</f>
        <v>http://hdl.handle.net/10107/1452136-11</v>
      </c>
      <c r="H507" s="4" t="s">
        <v>1408</v>
      </c>
      <c r="M507" s="4" t="s">
        <v>761</v>
      </c>
    </row>
    <row r="508" spans="1:13" ht="25.5">
      <c r="A508" s="1" t="s">
        <v>77</v>
      </c>
      <c r="B508" s="1">
        <v>300937</v>
      </c>
      <c r="C508" s="4" t="s">
        <v>1407</v>
      </c>
      <c r="D508" s="1" t="s">
        <v>81</v>
      </c>
      <c r="E508" s="1" t="str">
        <f>HYPERLINK("http://hdl.handle.net/10107/1452137-11")</f>
        <v>http://hdl.handle.net/10107/1452137-11</v>
      </c>
      <c r="H508" s="4" t="s">
        <v>1409</v>
      </c>
      <c r="M508" s="4" t="s">
        <v>761</v>
      </c>
    </row>
    <row r="509" spans="1:11" ht="25.5">
      <c r="A509" s="1" t="s">
        <v>82</v>
      </c>
      <c r="B509" s="1">
        <v>300938</v>
      </c>
      <c r="E509" s="1" t="str">
        <f>HYPERLINK("http://hdl.handle.net/10107/1503795")</f>
        <v>http://hdl.handle.net/10107/1503795</v>
      </c>
      <c r="F509" s="1" t="s">
        <v>83</v>
      </c>
      <c r="G509" s="1" t="s">
        <v>84</v>
      </c>
      <c r="K509" s="3">
        <v>17929</v>
      </c>
    </row>
    <row r="510" spans="1:13" ht="25.5">
      <c r="A510" s="1" t="s">
        <v>82</v>
      </c>
      <c r="B510" s="1">
        <v>300938</v>
      </c>
      <c r="C510" s="4" t="s">
        <v>1410</v>
      </c>
      <c r="D510" s="1" t="s">
        <v>85</v>
      </c>
      <c r="E510" s="1" t="str">
        <f>HYPERLINK("http://hdl.handle.net/10107/1503796-11")</f>
        <v>http://hdl.handle.net/10107/1503796-11</v>
      </c>
      <c r="H510" s="4" t="s">
        <v>1416</v>
      </c>
      <c r="M510" s="4" t="s">
        <v>761</v>
      </c>
    </row>
    <row r="511" spans="1:13" ht="25.5">
      <c r="A511" s="1" t="s">
        <v>82</v>
      </c>
      <c r="B511" s="1">
        <v>300938</v>
      </c>
      <c r="C511" s="4" t="s">
        <v>1411</v>
      </c>
      <c r="D511" s="1" t="s">
        <v>86</v>
      </c>
      <c r="E511" s="1" t="str">
        <f>HYPERLINK("http://hdl.handle.net/10107/1503797-11")</f>
        <v>http://hdl.handle.net/10107/1503797-11</v>
      </c>
      <c r="H511" s="4" t="s">
        <v>1417</v>
      </c>
      <c r="M511" s="4" t="s">
        <v>761</v>
      </c>
    </row>
    <row r="512" spans="1:13" ht="25.5">
      <c r="A512" s="1" t="s">
        <v>82</v>
      </c>
      <c r="B512" s="1">
        <v>300938</v>
      </c>
      <c r="C512" s="4" t="s">
        <v>1412</v>
      </c>
      <c r="D512" s="1" t="s">
        <v>87</v>
      </c>
      <c r="E512" s="1" t="str">
        <f>HYPERLINK("http://hdl.handle.net/10107/1503798-11")</f>
        <v>http://hdl.handle.net/10107/1503798-11</v>
      </c>
      <c r="H512" s="4" t="s">
        <v>1418</v>
      </c>
      <c r="M512" s="4" t="s">
        <v>761</v>
      </c>
    </row>
    <row r="513" spans="1:13" ht="25.5">
      <c r="A513" s="1" t="s">
        <v>82</v>
      </c>
      <c r="B513" s="1">
        <v>300938</v>
      </c>
      <c r="C513" s="4" t="s">
        <v>1413</v>
      </c>
      <c r="D513" s="1" t="s">
        <v>88</v>
      </c>
      <c r="E513" s="1" t="str">
        <f>HYPERLINK("http://hdl.handle.net/10107/1503799-11")</f>
        <v>http://hdl.handle.net/10107/1503799-11</v>
      </c>
      <c r="H513" s="4" t="s">
        <v>1419</v>
      </c>
      <c r="M513" s="4" t="s">
        <v>761</v>
      </c>
    </row>
    <row r="514" spans="1:13" ht="25.5">
      <c r="A514" s="1" t="s">
        <v>82</v>
      </c>
      <c r="B514" s="1">
        <v>300938</v>
      </c>
      <c r="C514" s="4" t="s">
        <v>1414</v>
      </c>
      <c r="D514" s="1" t="s">
        <v>89</v>
      </c>
      <c r="E514" s="1" t="str">
        <f>HYPERLINK("http://hdl.handle.net/10107/1503800-11")</f>
        <v>http://hdl.handle.net/10107/1503800-11</v>
      </c>
      <c r="H514" s="4" t="s">
        <v>1419</v>
      </c>
      <c r="M514" s="4" t="s">
        <v>761</v>
      </c>
    </row>
    <row r="515" spans="1:13" ht="25.5">
      <c r="A515" s="1" t="s">
        <v>82</v>
      </c>
      <c r="B515" s="1">
        <v>300938</v>
      </c>
      <c r="C515" s="4" t="s">
        <v>1420</v>
      </c>
      <c r="D515" s="1" t="s">
        <v>90</v>
      </c>
      <c r="E515" s="1" t="str">
        <f>HYPERLINK("http://hdl.handle.net/10107/1503801-11")</f>
        <v>http://hdl.handle.net/10107/1503801-11</v>
      </c>
      <c r="H515" s="4" t="s">
        <v>1419</v>
      </c>
      <c r="M515" s="4" t="s">
        <v>761</v>
      </c>
    </row>
    <row r="516" spans="1:11" ht="51">
      <c r="A516" s="1" t="s">
        <v>91</v>
      </c>
      <c r="B516" s="1">
        <v>300939</v>
      </c>
      <c r="E516" s="1" t="str">
        <f>HYPERLINK("http://hdl.handle.net/10107/1509593")</f>
        <v>http://hdl.handle.net/10107/1509593</v>
      </c>
      <c r="F516" s="1" t="s">
        <v>92</v>
      </c>
      <c r="G516" s="1" t="s">
        <v>93</v>
      </c>
      <c r="K516" s="3">
        <v>17953</v>
      </c>
    </row>
    <row r="517" spans="1:13" s="16" customFormat="1" ht="123.75" customHeight="1">
      <c r="A517" s="12" t="s">
        <v>91</v>
      </c>
      <c r="B517" s="12">
        <v>300939</v>
      </c>
      <c r="C517" s="12" t="s">
        <v>1415</v>
      </c>
      <c r="D517" s="12" t="s">
        <v>94</v>
      </c>
      <c r="E517" s="12" t="str">
        <f>HYPERLINK("http://hdl.handle.net/10107/1509594-11")</f>
        <v>http://hdl.handle.net/10107/1509594-11</v>
      </c>
      <c r="F517" s="12"/>
      <c r="G517" s="12"/>
      <c r="H517" s="12" t="s">
        <v>1422</v>
      </c>
      <c r="I517" s="12" t="s">
        <v>1134</v>
      </c>
      <c r="J517" s="12">
        <v>10</v>
      </c>
      <c r="K517" s="15">
        <v>17953</v>
      </c>
      <c r="L517" s="15">
        <v>17953</v>
      </c>
      <c r="M517" s="12"/>
    </row>
    <row r="518" spans="1:13" s="16" customFormat="1" ht="151.5" customHeight="1">
      <c r="A518" s="12" t="s">
        <v>91</v>
      </c>
      <c r="B518" s="12">
        <v>300939</v>
      </c>
      <c r="C518" s="12" t="s">
        <v>1421</v>
      </c>
      <c r="D518" s="12" t="s">
        <v>95</v>
      </c>
      <c r="E518" s="12" t="str">
        <f>HYPERLINK("http://hdl.handle.net/10107/1509595-11")</f>
        <v>http://hdl.handle.net/10107/1509595-11</v>
      </c>
      <c r="F518" s="12"/>
      <c r="G518" s="12"/>
      <c r="H518" s="12" t="s">
        <v>1423</v>
      </c>
      <c r="I518" s="12" t="s">
        <v>1134</v>
      </c>
      <c r="J518" s="12">
        <v>10</v>
      </c>
      <c r="K518" s="15">
        <v>17953</v>
      </c>
      <c r="L518" s="15">
        <v>17953</v>
      </c>
      <c r="M518" s="12"/>
    </row>
    <row r="519" spans="1:11" ht="51">
      <c r="A519" s="1" t="s">
        <v>96</v>
      </c>
      <c r="B519" s="1">
        <v>300940</v>
      </c>
      <c r="E519" s="1" t="str">
        <f>HYPERLINK("http://hdl.handle.net/10107/1458353")</f>
        <v>http://hdl.handle.net/10107/1458353</v>
      </c>
      <c r="F519" s="1" t="s">
        <v>97</v>
      </c>
      <c r="G519" s="1" t="s">
        <v>98</v>
      </c>
      <c r="K519" s="3">
        <v>17929</v>
      </c>
    </row>
    <row r="520" spans="1:13" ht="25.5">
      <c r="A520" s="1" t="s">
        <v>96</v>
      </c>
      <c r="B520" s="1">
        <v>300940</v>
      </c>
      <c r="C520" s="4" t="s">
        <v>1424</v>
      </c>
      <c r="D520" s="1" t="s">
        <v>99</v>
      </c>
      <c r="E520" s="1" t="str">
        <f>HYPERLINK("http://hdl.handle.net/10107/1458354-11")</f>
        <v>http://hdl.handle.net/10107/1458354-11</v>
      </c>
      <c r="H520" s="4" t="s">
        <v>1425</v>
      </c>
      <c r="M520" s="4" t="s">
        <v>761</v>
      </c>
    </row>
    <row r="521" spans="1:11" ht="89.25">
      <c r="A521" s="1" t="s">
        <v>100</v>
      </c>
      <c r="B521" s="1">
        <v>300942</v>
      </c>
      <c r="E521" s="1" t="str">
        <f>HYPERLINK("http://hdl.handle.net/10107/1461928")</f>
        <v>http://hdl.handle.net/10107/1461928</v>
      </c>
      <c r="F521" s="1" t="s">
        <v>101</v>
      </c>
      <c r="G521" s="1" t="s">
        <v>102</v>
      </c>
      <c r="K521" s="3">
        <v>17953</v>
      </c>
    </row>
    <row r="522" spans="1:13" s="14" customFormat="1" ht="51">
      <c r="A522" s="11" t="s">
        <v>100</v>
      </c>
      <c r="B522" s="11">
        <v>300942</v>
      </c>
      <c r="C522" s="12" t="s">
        <v>1426</v>
      </c>
      <c r="D522" s="11" t="s">
        <v>103</v>
      </c>
      <c r="E522" s="11" t="str">
        <f>HYPERLINK("http://hdl.handle.net/10107/1461929-11")</f>
        <v>http://hdl.handle.net/10107/1461929-11</v>
      </c>
      <c r="F522" s="11"/>
      <c r="G522" s="11"/>
      <c r="H522" s="12" t="s">
        <v>1427</v>
      </c>
      <c r="I522" s="12" t="s">
        <v>1134</v>
      </c>
      <c r="J522" s="11">
        <v>3</v>
      </c>
      <c r="K522" s="13">
        <v>17953</v>
      </c>
      <c r="L522" s="13">
        <v>17953</v>
      </c>
      <c r="M522" s="11"/>
    </row>
    <row r="523" spans="1:11" ht="51">
      <c r="A523" s="1" t="s">
        <v>104</v>
      </c>
      <c r="B523" s="1">
        <v>300943</v>
      </c>
      <c r="E523" s="1" t="str">
        <f>HYPERLINK("http://hdl.handle.net/10107/1498635")</f>
        <v>http://hdl.handle.net/10107/1498635</v>
      </c>
      <c r="F523" s="1" t="s">
        <v>105</v>
      </c>
      <c r="G523" s="1" t="s">
        <v>106</v>
      </c>
      <c r="K523" s="3">
        <v>17949</v>
      </c>
    </row>
    <row r="524" spans="1:13" ht="38.25">
      <c r="A524" s="1" t="s">
        <v>104</v>
      </c>
      <c r="B524" s="1">
        <v>300943</v>
      </c>
      <c r="C524" s="4" t="s">
        <v>1428</v>
      </c>
      <c r="D524" s="1" t="s">
        <v>107</v>
      </c>
      <c r="E524" s="1" t="str">
        <f>HYPERLINK("http://hdl.handle.net/10107/1498636-11")</f>
        <v>http://hdl.handle.net/10107/1498636-11</v>
      </c>
      <c r="H524" s="4" t="s">
        <v>1430</v>
      </c>
      <c r="M524" s="4" t="s">
        <v>761</v>
      </c>
    </row>
    <row r="525" spans="1:13" ht="38.25">
      <c r="A525" s="1" t="s">
        <v>104</v>
      </c>
      <c r="B525" s="1">
        <v>300943</v>
      </c>
      <c r="C525" s="4" t="s">
        <v>1429</v>
      </c>
      <c r="D525" s="1" t="s">
        <v>108</v>
      </c>
      <c r="E525" s="1" t="str">
        <f>HYPERLINK("http://hdl.handle.net/10107/1498637-11")</f>
        <v>http://hdl.handle.net/10107/1498637-11</v>
      </c>
      <c r="H525" s="4" t="s">
        <v>1430</v>
      </c>
      <c r="M525" s="4" t="s">
        <v>761</v>
      </c>
    </row>
    <row r="526" spans="1:11" ht="63.75">
      <c r="A526" s="1" t="s">
        <v>109</v>
      </c>
      <c r="B526" s="1">
        <v>300944</v>
      </c>
      <c r="E526" s="1" t="str">
        <f>HYPERLINK("http://hdl.handle.net/10107/1460957")</f>
        <v>http://hdl.handle.net/10107/1460957</v>
      </c>
      <c r="F526" s="1" t="s">
        <v>0</v>
      </c>
      <c r="G526" s="1" t="s">
        <v>1</v>
      </c>
      <c r="K526" s="3">
        <v>17955</v>
      </c>
    </row>
    <row r="527" spans="1:13" ht="25.5">
      <c r="A527" s="1" t="s">
        <v>109</v>
      </c>
      <c r="B527" s="1">
        <v>300944</v>
      </c>
      <c r="C527" s="4" t="s">
        <v>1431</v>
      </c>
      <c r="D527" s="1" t="s">
        <v>2</v>
      </c>
      <c r="E527" s="1" t="str">
        <f>HYPERLINK("http://hdl.handle.net/10107/1460958-11")</f>
        <v>http://hdl.handle.net/10107/1460958-11</v>
      </c>
      <c r="H527" s="4" t="s">
        <v>1434</v>
      </c>
      <c r="I527" s="4" t="s">
        <v>1403</v>
      </c>
      <c r="J527" s="1">
        <v>12</v>
      </c>
      <c r="L527" s="3">
        <v>17955</v>
      </c>
      <c r="M527" s="4" t="s">
        <v>1367</v>
      </c>
    </row>
    <row r="528" spans="1:13" ht="25.5">
      <c r="A528" s="1" t="s">
        <v>109</v>
      </c>
      <c r="B528" s="1">
        <v>300944</v>
      </c>
      <c r="C528" s="4" t="s">
        <v>1432</v>
      </c>
      <c r="D528" s="1" t="s">
        <v>3</v>
      </c>
      <c r="E528" s="1" t="str">
        <f>HYPERLINK("http://hdl.handle.net/10107/1460959-11")</f>
        <v>http://hdl.handle.net/10107/1460959-11</v>
      </c>
      <c r="H528" s="4" t="s">
        <v>1435</v>
      </c>
      <c r="I528" s="4" t="s">
        <v>1403</v>
      </c>
      <c r="J528" s="1">
        <v>12</v>
      </c>
      <c r="L528" s="3">
        <v>17955</v>
      </c>
      <c r="M528" s="4" t="s">
        <v>1367</v>
      </c>
    </row>
    <row r="529" spans="1:13" ht="25.5">
      <c r="A529" s="1" t="s">
        <v>109</v>
      </c>
      <c r="B529" s="1">
        <v>300944</v>
      </c>
      <c r="C529" s="4" t="s">
        <v>1433</v>
      </c>
      <c r="D529" s="1" t="s">
        <v>4</v>
      </c>
      <c r="E529" s="1" t="str">
        <f>HYPERLINK("http://hdl.handle.net/10107/1460960-11")</f>
        <v>http://hdl.handle.net/10107/1460960-11</v>
      </c>
      <c r="H529" s="4" t="s">
        <v>1436</v>
      </c>
      <c r="I529" s="4" t="s">
        <v>1403</v>
      </c>
      <c r="J529" s="1">
        <v>12</v>
      </c>
      <c r="L529" s="3">
        <v>17955</v>
      </c>
      <c r="M529" s="4" t="s">
        <v>1367</v>
      </c>
    </row>
    <row r="530" spans="1:11" ht="51">
      <c r="A530" s="1" t="s">
        <v>5</v>
      </c>
      <c r="B530" s="1">
        <v>300945</v>
      </c>
      <c r="E530" s="1" t="str">
        <f>HYPERLINK("http://hdl.handle.net/10107/1507116")</f>
        <v>http://hdl.handle.net/10107/1507116</v>
      </c>
      <c r="F530" s="1" t="s">
        <v>6</v>
      </c>
      <c r="G530" s="1" t="s">
        <v>7</v>
      </c>
      <c r="K530" s="3">
        <v>17950</v>
      </c>
    </row>
    <row r="531" spans="1:13" ht="25.5">
      <c r="A531" s="1" t="s">
        <v>5</v>
      </c>
      <c r="B531" s="1">
        <v>300945</v>
      </c>
      <c r="C531" s="4" t="s">
        <v>1437</v>
      </c>
      <c r="D531" s="1" t="s">
        <v>8</v>
      </c>
      <c r="E531" s="1" t="str">
        <f>HYPERLINK("http://hdl.handle.net/10107/1507117-11")</f>
        <v>http://hdl.handle.net/10107/1507117-11</v>
      </c>
      <c r="H531" s="4" t="s">
        <v>1440</v>
      </c>
      <c r="M531" s="4" t="s">
        <v>761</v>
      </c>
    </row>
    <row r="532" spans="1:13" ht="25.5">
      <c r="A532" s="1" t="s">
        <v>5</v>
      </c>
      <c r="B532" s="1">
        <v>300945</v>
      </c>
      <c r="C532" s="4" t="s">
        <v>1438</v>
      </c>
      <c r="D532" s="1" t="s">
        <v>9</v>
      </c>
      <c r="E532" s="1" t="str">
        <f>HYPERLINK("http://hdl.handle.net/10107/1507118-11")</f>
        <v>http://hdl.handle.net/10107/1507118-11</v>
      </c>
      <c r="H532" s="4" t="s">
        <v>1441</v>
      </c>
      <c r="M532" s="4" t="s">
        <v>761</v>
      </c>
    </row>
    <row r="533" spans="1:13" ht="25.5">
      <c r="A533" s="1" t="s">
        <v>5</v>
      </c>
      <c r="B533" s="1">
        <v>300945</v>
      </c>
      <c r="C533" s="4" t="s">
        <v>1439</v>
      </c>
      <c r="D533" s="1" t="s">
        <v>10</v>
      </c>
      <c r="E533" s="1" t="str">
        <f>HYPERLINK("http://hdl.handle.net/10107/1507119-11")</f>
        <v>http://hdl.handle.net/10107/1507119-11</v>
      </c>
      <c r="H533" s="4" t="s">
        <v>1442</v>
      </c>
      <c r="M533" s="4" t="s">
        <v>761</v>
      </c>
    </row>
    <row r="534" spans="1:11" ht="51">
      <c r="A534" s="1" t="s">
        <v>11</v>
      </c>
      <c r="B534" s="1">
        <v>300947</v>
      </c>
      <c r="E534" s="1" t="str">
        <f>HYPERLINK("http://hdl.handle.net/10107/1489732")</f>
        <v>http://hdl.handle.net/10107/1489732</v>
      </c>
      <c r="F534" s="1" t="s">
        <v>12</v>
      </c>
      <c r="G534" s="1" t="s">
        <v>13</v>
      </c>
      <c r="K534" s="3">
        <v>17929</v>
      </c>
    </row>
    <row r="535" spans="1:13" ht="25.5">
      <c r="A535" s="1" t="s">
        <v>11</v>
      </c>
      <c r="B535" s="1">
        <v>300947</v>
      </c>
      <c r="C535" s="4" t="s">
        <v>1443</v>
      </c>
      <c r="D535" s="1" t="s">
        <v>14</v>
      </c>
      <c r="E535" s="1" t="str">
        <f>HYPERLINK("http://hdl.handle.net/10107/1489733-11")</f>
        <v>http://hdl.handle.net/10107/1489733-11</v>
      </c>
      <c r="H535" s="4" t="s">
        <v>1447</v>
      </c>
      <c r="M535" s="4" t="s">
        <v>761</v>
      </c>
    </row>
    <row r="536" spans="1:13" ht="25.5">
      <c r="A536" s="1" t="s">
        <v>11</v>
      </c>
      <c r="B536" s="1">
        <v>300947</v>
      </c>
      <c r="C536" s="4" t="s">
        <v>1444</v>
      </c>
      <c r="D536" s="1" t="s">
        <v>15</v>
      </c>
      <c r="E536" s="1" t="str">
        <f>HYPERLINK("http://hdl.handle.net/10107/1489734-11")</f>
        <v>http://hdl.handle.net/10107/1489734-11</v>
      </c>
      <c r="H536" s="4" t="s">
        <v>1448</v>
      </c>
      <c r="M536" s="4" t="s">
        <v>761</v>
      </c>
    </row>
    <row r="537" spans="1:13" ht="25.5">
      <c r="A537" s="1" t="s">
        <v>11</v>
      </c>
      <c r="B537" s="1">
        <v>300947</v>
      </c>
      <c r="C537" s="4" t="s">
        <v>1445</v>
      </c>
      <c r="D537" s="1" t="s">
        <v>16</v>
      </c>
      <c r="E537" s="1" t="str">
        <f>HYPERLINK("http://hdl.handle.net/10107/1489735-11")</f>
        <v>http://hdl.handle.net/10107/1489735-11</v>
      </c>
      <c r="H537" s="4" t="s">
        <v>1449</v>
      </c>
      <c r="M537" s="4" t="s">
        <v>761</v>
      </c>
    </row>
    <row r="538" spans="1:13" ht="25.5">
      <c r="A538" s="1" t="s">
        <v>11</v>
      </c>
      <c r="B538" s="1">
        <v>300947</v>
      </c>
      <c r="C538" s="4" t="s">
        <v>1446</v>
      </c>
      <c r="D538" s="1" t="s">
        <v>17</v>
      </c>
      <c r="E538" s="1" t="str">
        <f>HYPERLINK("http://hdl.handle.net/10107/1489736-11")</f>
        <v>http://hdl.handle.net/10107/1489736-11</v>
      </c>
      <c r="H538" s="4" t="s">
        <v>1450</v>
      </c>
      <c r="M538" s="4" t="s">
        <v>761</v>
      </c>
    </row>
    <row r="539" spans="1:11" ht="38.25">
      <c r="A539" s="1" t="s">
        <v>18</v>
      </c>
      <c r="B539" s="1">
        <v>300854</v>
      </c>
      <c r="E539" s="1" t="str">
        <f>HYPERLINK("http://hdl.handle.net/10107/1462640")</f>
        <v>http://hdl.handle.net/10107/1462640</v>
      </c>
      <c r="F539" s="1" t="s">
        <v>19</v>
      </c>
      <c r="G539" s="1" t="s">
        <v>20</v>
      </c>
      <c r="K539" s="1" t="s">
        <v>21</v>
      </c>
    </row>
    <row r="540" spans="1:13" ht="51">
      <c r="A540" s="1" t="s">
        <v>18</v>
      </c>
      <c r="B540" s="1">
        <v>300854</v>
      </c>
      <c r="C540" s="4" t="s">
        <v>937</v>
      </c>
      <c r="D540" s="1" t="s">
        <v>22</v>
      </c>
      <c r="E540" s="1" t="str">
        <f>HYPERLINK("http://hdl.handle.net/10107/1462641-11")</f>
        <v>http://hdl.handle.net/10107/1462641-11</v>
      </c>
      <c r="H540" s="4" t="s">
        <v>1451</v>
      </c>
      <c r="M540" s="4" t="s">
        <v>761</v>
      </c>
    </row>
    <row r="65527" ht="409.5">
      <c r="L65527" s="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NLW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Robson</dc:creator>
  <cp:keywords/>
  <dc:description/>
  <cp:lastModifiedBy>gwir</cp:lastModifiedBy>
  <dcterms:created xsi:type="dcterms:W3CDTF">2014-10-07T13:38:05Z</dcterms:created>
  <dcterms:modified xsi:type="dcterms:W3CDTF">2014-11-20T10:57:09Z</dcterms:modified>
  <cp:category/>
  <cp:version/>
  <cp:contentType/>
  <cp:contentStatus/>
</cp:coreProperties>
</file>